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tabRatio="849" activeTab="0"/>
  </bookViews>
  <sheets>
    <sheet name="Introduction" sheetId="1" r:id="rId1"/>
    <sheet name="Données de base" sheetId="2" r:id="rId2"/>
    <sheet name="Saisie+vérification" sheetId="3" state="hidden" r:id="rId3"/>
    <sheet name="FkF" sheetId="4" state="hidden" r:id="rId4"/>
    <sheet name="Commentaires" sheetId="5" r:id="rId5"/>
    <sheet name="Tables de notation" sheetId="6" r:id="rId6"/>
    <sheet name="Tableau des indicateurs" sheetId="7" r:id="rId7"/>
    <sheet name="Calcul des indicateurs" sheetId="8" r:id="rId8"/>
    <sheet name="Feuil1" sheetId="9" r:id="rId9"/>
  </sheets>
  <definedNames>
    <definedName name="_xlnm.Print_Area" localSheetId="7">'Calcul des indicateurs'!$A$1:$K$33</definedName>
    <definedName name="_xlnm.Print_Area" localSheetId="4">'Commentaires'!$A$1:$B$10</definedName>
    <definedName name="_xlnm.Print_Area" localSheetId="3">'FkF'!$A$1:$Q$37</definedName>
    <definedName name="_xlnm.Print_Area" localSheetId="0">'Introduction'!$A$1:$B$12</definedName>
    <definedName name="_xlnm.Print_Area" localSheetId="2">'Saisie+vérification'!$A$1:$I$75</definedName>
    <definedName name="_xlnm.Print_Area" localSheetId="6">'Tableau des indicateurs'!$A$1:$G$81</definedName>
    <definedName name="_xlnm.Print_Area" localSheetId="5">'Tables de notation'!$A$1:$O$57</definedName>
  </definedNames>
  <calcPr fullCalcOnLoad="1"/>
</workbook>
</file>

<file path=xl/comments2.xml><?xml version="1.0" encoding="utf-8"?>
<comments xmlns="http://schemas.openxmlformats.org/spreadsheetml/2006/main">
  <authors>
    <author>Sonja Ziehli</author>
  </authors>
  <commentList>
    <comment ref="B13" authorId="0">
      <text>
        <r>
          <rPr>
            <sz val="9"/>
            <rFont val="Tahoma"/>
            <family val="2"/>
          </rPr>
          <t>Statistique de la population et des ménages (STATPOP), Office fédéral de la statistique</t>
        </r>
      </text>
    </comment>
  </commentList>
</comments>
</file>

<file path=xl/sharedStrings.xml><?xml version="1.0" encoding="utf-8"?>
<sst xmlns="http://schemas.openxmlformats.org/spreadsheetml/2006/main" count="1036" uniqueCount="328">
  <si>
    <t>Budget</t>
  </si>
  <si>
    <t>3</t>
  </si>
  <si>
    <t>32</t>
  </si>
  <si>
    <t>330</t>
  </si>
  <si>
    <t>38</t>
  </si>
  <si>
    <t>39</t>
  </si>
  <si>
    <t>4</t>
  </si>
  <si>
    <t>47</t>
  </si>
  <si>
    <t>48</t>
  </si>
  <si>
    <t>49</t>
  </si>
  <si>
    <t>&lt;=</t>
  </si>
  <si>
    <t xml:space="preserve">&lt; </t>
  </si>
  <si>
    <t>&lt;</t>
  </si>
  <si>
    <t>&gt;=</t>
  </si>
  <si>
    <t>&gt;</t>
  </si>
  <si>
    <t>(4-47-48-49)/(3-37-38-39)</t>
  </si>
  <si>
    <t>30</t>
  </si>
  <si>
    <t>31</t>
  </si>
  <si>
    <t>Davon 314</t>
  </si>
  <si>
    <t>331 - 333</t>
  </si>
  <si>
    <t>34  - 37</t>
  </si>
  <si>
    <t>400 - 404</t>
  </si>
  <si>
    <t>405 - 407</t>
  </si>
  <si>
    <t>42</t>
  </si>
  <si>
    <t>41 / 43</t>
  </si>
  <si>
    <t>44  - 47</t>
  </si>
  <si>
    <t xml:space="preserve"> </t>
  </si>
  <si>
    <t>50</t>
  </si>
  <si>
    <t>52</t>
  </si>
  <si>
    <t>56  - 58</t>
  </si>
  <si>
    <t>5</t>
  </si>
  <si>
    <t>60  - 61</t>
  </si>
  <si>
    <t>62  - 67</t>
  </si>
  <si>
    <t>6</t>
  </si>
  <si>
    <t xml:space="preserve">                          </t>
  </si>
  <si>
    <t>6&gt;N≥5</t>
  </si>
  <si>
    <t>5&gt;N≥4</t>
  </si>
  <si>
    <t>4&gt;N≥3</t>
  </si>
  <si>
    <t>3&gt;N≥2</t>
  </si>
  <si>
    <t>2&gt;N≥1</t>
  </si>
  <si>
    <t>N = 4</t>
  </si>
  <si>
    <t>N = 1</t>
  </si>
  <si>
    <t>N = 6</t>
  </si>
  <si>
    <t>a)</t>
  </si>
  <si>
    <t>b)</t>
  </si>
  <si>
    <t>c)</t>
  </si>
  <si>
    <t>d)</t>
  </si>
  <si>
    <r>
      <t>(321-323) /
(21-23+21-23(t</t>
    </r>
    <r>
      <rPr>
        <b/>
        <vertAlign val="subscript"/>
        <sz val="10"/>
        <rFont val="Tahoma"/>
        <family val="2"/>
      </rPr>
      <t>-1</t>
    </r>
    <r>
      <rPr>
        <b/>
        <sz val="10"/>
        <rFont val="Tahoma"/>
        <family val="2"/>
      </rPr>
      <t>)/2)</t>
    </r>
  </si>
  <si>
    <t>e)</t>
  </si>
  <si>
    <t>L'Institut de hautes études en administration publique (IDHEAP) établit chaque année le Comparatif des finances cantonales et communales.</t>
  </si>
  <si>
    <t>Ce fichier comprend plusieurs feuilles :</t>
  </si>
  <si>
    <t>la feuille « Données de base » contient une grille dans laquelle les données nécessaires au calcul des indicateurs doivent être saisies ;</t>
  </si>
  <si>
    <t>la feuille « Tables de notation » renseigne sur la manière d'évaluer les résultats des indicateurs du Comparatif ;</t>
  </si>
  <si>
    <t>Introduction</t>
  </si>
  <si>
    <t>Données de base</t>
  </si>
  <si>
    <t xml:space="preserve">Cette feuille contient un tableau dans lequel les données permettant les calculs des indicateurs doivent être insérées. </t>
  </si>
  <si>
    <t>Le plan comptable harmonisé des collectivités publiques suisses MCH1 sert de référence.</t>
  </si>
  <si>
    <t>Les première colonnes contiennent le numéro et le libellé suivi par les années pour la saisie des données.</t>
  </si>
  <si>
    <t>Collectivité</t>
  </si>
  <si>
    <t>Année de l'exercice</t>
  </si>
  <si>
    <t>Tableau de saisie</t>
  </si>
  <si>
    <t>Année de l'exercie</t>
  </si>
  <si>
    <t>Année t-1</t>
  </si>
  <si>
    <t>Année t-2</t>
  </si>
  <si>
    <t>Compte de fonctionnement</t>
  </si>
  <si>
    <t>Revenus</t>
  </si>
  <si>
    <t>Comptes</t>
  </si>
  <si>
    <t>Charges</t>
  </si>
  <si>
    <t>Intérêts passifs</t>
  </si>
  <si>
    <t>Dettes à court terme</t>
  </si>
  <si>
    <t>Dettes à moyen et long termes</t>
  </si>
  <si>
    <t xml:space="preserve">Dettes envers des entités particulières </t>
  </si>
  <si>
    <t>Amortissements</t>
  </si>
  <si>
    <t>Patrimoine financier</t>
  </si>
  <si>
    <t>Subventions redistribuées</t>
  </si>
  <si>
    <t>Attributions aux financements spéciaux</t>
  </si>
  <si>
    <t>Imputations internes</t>
  </si>
  <si>
    <t>rien</t>
  </si>
  <si>
    <t xml:space="preserve">Impôts sur le revenu et la fortune  </t>
  </si>
  <si>
    <t xml:space="preserve">Impôts sur le bénéfice et le capital </t>
  </si>
  <si>
    <t>Impôts fonciers</t>
  </si>
  <si>
    <t>Impôts sur les gains en capital</t>
  </si>
  <si>
    <t>Droits de mutation et de timbre</t>
  </si>
  <si>
    <t>Banques</t>
  </si>
  <si>
    <t>Créances</t>
  </si>
  <si>
    <t>Capitaux du patrimoine financier (sans les immeubles)</t>
  </si>
  <si>
    <t>Immeubles du patrimoine financier</t>
  </si>
  <si>
    <t>Subventions à redistribuer</t>
  </si>
  <si>
    <t>Prélèvements sur les  financements spéciaux</t>
  </si>
  <si>
    <t>Compte d'investissement</t>
  </si>
  <si>
    <t>Dépenses</t>
  </si>
  <si>
    <t>Investissements propres</t>
  </si>
  <si>
    <t>Prêts et participations permanentes</t>
  </si>
  <si>
    <t>Subventions accordées</t>
  </si>
  <si>
    <t>Autres dépenses à porter à l'actif</t>
  </si>
  <si>
    <t>Recettes</t>
  </si>
  <si>
    <t>Transferts au patrimoine financier</t>
  </si>
  <si>
    <t>Contributions de tiers</t>
  </si>
  <si>
    <t>Remboursements de prêts et de participations permanentes</t>
  </si>
  <si>
    <t>Facturation à des tiers</t>
  </si>
  <si>
    <t>Remboursement de subventions accordées</t>
  </si>
  <si>
    <t>Subventions acquises</t>
  </si>
  <si>
    <t>Total des recettes (60 à 67)</t>
  </si>
  <si>
    <t>Bilan</t>
  </si>
  <si>
    <t>Actif</t>
  </si>
  <si>
    <t>Disponibilités</t>
  </si>
  <si>
    <t>Avoirs</t>
  </si>
  <si>
    <t>Placements</t>
  </si>
  <si>
    <t>Actifs transitoires</t>
  </si>
  <si>
    <t>Découvert</t>
  </si>
  <si>
    <t>Passif</t>
  </si>
  <si>
    <t>Engagements courants</t>
  </si>
  <si>
    <t xml:space="preserve">Engagements envers des entités particulières </t>
  </si>
  <si>
    <t>Provisions</t>
  </si>
  <si>
    <t>Passifs transitoires</t>
  </si>
  <si>
    <t>Fortune nette</t>
  </si>
  <si>
    <t>Nom</t>
  </si>
  <si>
    <t>Numéro de téléphone</t>
  </si>
  <si>
    <t>E-Mail</t>
  </si>
  <si>
    <t>Période d'absence durant l'été</t>
  </si>
  <si>
    <t>Saisie + vérification</t>
  </si>
  <si>
    <t>Cette feuille est à l'usage de l'IDHEAP seulement.</t>
  </si>
  <si>
    <t>Il faut saisir les données des comptes pour la vérification des données de base.</t>
  </si>
  <si>
    <t>Saisie</t>
  </si>
  <si>
    <t>Vérification</t>
  </si>
  <si>
    <t>Données FkF</t>
  </si>
  <si>
    <t>Il faut saisir les données qu'on reçois de la FkF pour la vérification avec les autres données.</t>
  </si>
  <si>
    <t>copier - coller</t>
  </si>
  <si>
    <t>en 1000 de francs</t>
  </si>
  <si>
    <t>Données FkF 
t-1 de t 0</t>
  </si>
  <si>
    <t>Charges de personnel</t>
  </si>
  <si>
    <t>Biens, services et marchandises</t>
  </si>
  <si>
    <t>Entretien des Immeubles</t>
  </si>
  <si>
    <t>Amortissements sur le patrimoine financier</t>
  </si>
  <si>
    <t>Amortissements sur le patrimoine administratif</t>
  </si>
  <si>
    <t>Parts, dédommagements, subventions</t>
  </si>
  <si>
    <t>Total des charges</t>
  </si>
  <si>
    <t>Impôts</t>
  </si>
  <si>
    <t>Autres impôts</t>
  </si>
  <si>
    <t>Revenus des biens</t>
  </si>
  <si>
    <t>Concessions / Contributions</t>
  </si>
  <si>
    <t>Prélèvements aux financements spéciaux</t>
  </si>
  <si>
    <t>Total des revenus</t>
  </si>
  <si>
    <t>Excedent des revenus / des charges (-)</t>
  </si>
  <si>
    <t>Compte des investissements</t>
  </si>
  <si>
    <t>Subventions, autres investissements</t>
  </si>
  <si>
    <t>Total des dépenses</t>
  </si>
  <si>
    <t>Transferts au patrim.financier/Contrib.de tiers</t>
  </si>
  <si>
    <t>Remboursements/Subventions</t>
  </si>
  <si>
    <t>Total des recettes</t>
  </si>
  <si>
    <t>Différences significatives</t>
  </si>
  <si>
    <t>Commentaires</t>
  </si>
  <si>
    <t>Tables de notation</t>
  </si>
  <si>
    <t>Les tables de cette feuille indiquent comment les résultats des indicateurs sont notés sur une échelle allant de 6 (meilleur résultat) à 1 (résultat le moins bon).</t>
  </si>
  <si>
    <t>Notation du degré de couverture des charges (I1)</t>
  </si>
  <si>
    <t>I1</t>
  </si>
  <si>
    <t>Appréciation</t>
  </si>
  <si>
    <t>Notation</t>
  </si>
  <si>
    <t>Equilibre ou quasi-équilibre</t>
  </si>
  <si>
    <t>Léger excédent de revenus ou</t>
  </si>
  <si>
    <t>de charges (non problématique)</t>
  </si>
  <si>
    <t>Excédent de revenus ou</t>
  </si>
  <si>
    <t xml:space="preserve">de charges à surveiller </t>
  </si>
  <si>
    <t>Excédent de charges extrêmement problématique</t>
  </si>
  <si>
    <t>Excédent de revenus à surveiller de près</t>
  </si>
  <si>
    <t>Excédent de charges à surveiller de près</t>
  </si>
  <si>
    <t>Excédent de charges problématique</t>
  </si>
  <si>
    <t>Excédent de charges très problématique</t>
  </si>
  <si>
    <t>Notation de l'autofinancement de l'investissement net (I2)</t>
  </si>
  <si>
    <t>I2</t>
  </si>
  <si>
    <t xml:space="preserve">Pas de recours à l’emprunt et possibilité de rembourser la dette </t>
  </si>
  <si>
    <t>Très faible recours à l’emprunt</t>
  </si>
  <si>
    <t>Faible recours à l’emprunt</t>
  </si>
  <si>
    <t xml:space="preserve">Recours significatif à l’emprunt </t>
  </si>
  <si>
    <t>(Trop) Fort recours à l’emprunt</t>
  </si>
  <si>
    <t>Recours à l’emprunt excessif</t>
  </si>
  <si>
    <t>Recours extrême à l’emprunt</t>
  </si>
  <si>
    <t>Notation des engagements nets supplémentaires (I3)</t>
  </si>
  <si>
    <t>Couverture des charges [I1]</t>
  </si>
  <si>
    <t>Autofinancement de l'investissement net [I2]</t>
  </si>
  <si>
    <t>Engagements nets supplémentaires [I3]</t>
  </si>
  <si>
    <t>I3</t>
  </si>
  <si>
    <t>Pas d’engagements nets supplémentaires ou désengagement</t>
  </si>
  <si>
    <t>Faible hausse des engagements nets</t>
  </si>
  <si>
    <t>Accroissement tolérable</t>
  </si>
  <si>
    <t>Accroissement juste tolérable</t>
  </si>
  <si>
    <t>Accroissement problématique</t>
  </si>
  <si>
    <t>Accroissement excessif</t>
  </si>
  <si>
    <t>Accroissement extrême</t>
  </si>
  <si>
    <t>Notation du poids des intérêts nets (I4)</t>
  </si>
  <si>
    <t>Poids des intérêts nets [I4]</t>
  </si>
  <si>
    <t>I4</t>
  </si>
  <si>
    <t>Intérêts nets nuls ou positifs</t>
  </si>
  <si>
    <t>Très faible hypothèque des intérêts nets sur les recettes fiscales directes</t>
  </si>
  <si>
    <t xml:space="preserve">Faible hypothèque </t>
  </si>
  <si>
    <t xml:space="preserve">Hypothèque significative </t>
  </si>
  <si>
    <t>(Trop) Forte hypothèque</t>
  </si>
  <si>
    <t>Hypothèque excessive</t>
  </si>
  <si>
    <t>Hypothèque extrême</t>
  </si>
  <si>
    <t>Maîtrise des dépenses courantes [I5]</t>
  </si>
  <si>
    <t>I5</t>
  </si>
  <si>
    <t>Dépenses très bien maîtrisées</t>
  </si>
  <si>
    <t>Dépenses bien maîtrisées</t>
  </si>
  <si>
    <t>Dépenses assez bien maîtrisées</t>
  </si>
  <si>
    <t>Dépenses faiblement maîtrisées</t>
  </si>
  <si>
    <t>Dépenses mal maîtrisées</t>
  </si>
  <si>
    <t>Dépenses potentiellement non maîtrisées</t>
  </si>
  <si>
    <t>Dépenses non maîtrisées</t>
  </si>
  <si>
    <t>Notation de l'effort d'investissement (I6)</t>
  </si>
  <si>
    <t>Effort d'investissement [I6]</t>
  </si>
  <si>
    <t>I6</t>
  </si>
  <si>
    <t>Effort d'investissement idéal</t>
  </si>
  <si>
    <t xml:space="preserve">Faible écart par rapport à l'effort </t>
  </si>
  <si>
    <t xml:space="preserve"> d'investissement idéal</t>
  </si>
  <si>
    <t>Excès d'investissement ou insuffisance</t>
  </si>
  <si>
    <t xml:space="preserve"> d'investissement tolérable</t>
  </si>
  <si>
    <t>Excès d'investissement ou</t>
  </si>
  <si>
    <t xml:space="preserve"> insuffisance juste tolérable</t>
  </si>
  <si>
    <t xml:space="preserve"> insuffisance problématique</t>
  </si>
  <si>
    <t xml:space="preserve"> insuffisance très problématique</t>
  </si>
  <si>
    <t xml:space="preserve">Excès d’investissement ou </t>
  </si>
  <si>
    <t>insuffisance extrêmement problématique</t>
  </si>
  <si>
    <t>Notation de l'exactitude de la prévision fiscale (I7)</t>
  </si>
  <si>
    <t>Exactitude de la prévision fiscale [I7]</t>
  </si>
  <si>
    <t>I7</t>
  </si>
  <si>
    <t>Prévision exacte ou quasi exacte</t>
  </si>
  <si>
    <t>Notation de l'intérêt moyen de la dette (I8)</t>
  </si>
  <si>
    <t>Intérêt moyen de la dette [I8]</t>
  </si>
  <si>
    <t>I8</t>
  </si>
  <si>
    <t>Très faible intérêt moyen</t>
  </si>
  <si>
    <t xml:space="preserve">Faible intérêt </t>
  </si>
  <si>
    <t xml:space="preserve">Intérêt acceptable </t>
  </si>
  <si>
    <t>Intérêt déjà élevé</t>
  </si>
  <si>
    <t>Intérêt potentiellement problématique</t>
  </si>
  <si>
    <t>Intérêt excessif</t>
  </si>
  <si>
    <t>Intérêt exorbitant</t>
  </si>
  <si>
    <t>Tableau des indicateurs</t>
  </si>
  <si>
    <t>Résultats</t>
  </si>
  <si>
    <t>Cette feuille donne les valeurs des indicateurs et les notes associées, ainsi qu'une représentation graphique.</t>
  </si>
  <si>
    <t>Valeur</t>
  </si>
  <si>
    <t>Indicateur de santé financière</t>
  </si>
  <si>
    <t>Couverture des charges</t>
  </si>
  <si>
    <t>Autofinancement de l'investissement net</t>
  </si>
  <si>
    <t>Engagements nets supplémentaires</t>
  </si>
  <si>
    <t>Poids des intérêts nets</t>
  </si>
  <si>
    <t>Indicateur de qualité de la gestion financière</t>
  </si>
  <si>
    <t>Effort d'investissement</t>
  </si>
  <si>
    <t>Exactitude de la prévision fiscale</t>
  </si>
  <si>
    <t>Intérêt moyen de la dette</t>
  </si>
  <si>
    <t>Couverture des charges (I1)</t>
  </si>
  <si>
    <t>Autofinancement de l'investissement net (I2)</t>
  </si>
  <si>
    <t>Poids des intérêts nets (I4)</t>
  </si>
  <si>
    <t>Effort d'investissement (I6)</t>
  </si>
  <si>
    <t>Exactitude de la prévision fiscale (I7)</t>
  </si>
  <si>
    <t>Intérêt moyen de la dette (I8)</t>
  </si>
  <si>
    <t>Engagements nets supplémentaires (I3)</t>
  </si>
  <si>
    <t>Calcul des indicateurs</t>
  </si>
  <si>
    <t>Indicateur 1</t>
  </si>
  <si>
    <t>Indicateur 2</t>
  </si>
  <si>
    <t>Indicateur 3</t>
  </si>
  <si>
    <t>Indicateur 4</t>
  </si>
  <si>
    <t>Indicateur 5</t>
  </si>
  <si>
    <t>Indicateur 6</t>
  </si>
  <si>
    <t>Indicateur 7</t>
  </si>
  <si>
    <t>Indicateur 8</t>
  </si>
  <si>
    <t>Valeurs</t>
  </si>
  <si>
    <t>Formules</t>
  </si>
  <si>
    <t>Revenus courants
4-47-48-49</t>
  </si>
  <si>
    <t>En pourcent</t>
  </si>
  <si>
    <t>Autofinancement
4-3+33-330</t>
  </si>
  <si>
    <r>
      <t>Engagements nets 1.1.
(20-25)-(10-13)t</t>
    </r>
    <r>
      <rPr>
        <b/>
        <vertAlign val="subscript"/>
        <sz val="10"/>
        <rFont val="Tahoma"/>
        <family val="2"/>
      </rPr>
      <t>-1</t>
    </r>
  </si>
  <si>
    <t>Dépenses courantes
3-33-37-38-39</t>
  </si>
  <si>
    <t>Différence engagements nets
/ (3-33-37-38-39)</t>
  </si>
  <si>
    <t>Intérêts nets
32-(420 bis 423)</t>
  </si>
  <si>
    <t>Recettes fiscales directes
400 bis 404</t>
  </si>
  <si>
    <t>(32-420 à 423) / (400 à 404)</t>
  </si>
  <si>
    <r>
      <t>(4-3+33-330) / 
[Moyenne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-2</t>
    </r>
    <r>
      <rPr>
        <b/>
        <sz val="10"/>
        <rFont val="Tahoma"/>
        <family val="2"/>
      </rPr>
      <t xml:space="preserve"> (50à58-60à67)]</t>
    </r>
  </si>
  <si>
    <r>
      <t>Investissements nets t</t>
    </r>
    <r>
      <rPr>
        <b/>
        <vertAlign val="subscript"/>
        <sz val="10"/>
        <rFont val="Tahoma"/>
        <family val="2"/>
      </rPr>
      <t xml:space="preserve">-1 
</t>
    </r>
    <r>
      <rPr>
        <b/>
        <sz val="10"/>
        <rFont val="Tahoma"/>
        <family val="2"/>
      </rPr>
      <t>(50à58-60à67)</t>
    </r>
  </si>
  <si>
    <r>
      <t>Investissements nets t</t>
    </r>
    <r>
      <rPr>
        <b/>
        <vertAlign val="subscript"/>
        <sz val="10"/>
        <rFont val="Tahoma"/>
        <family val="2"/>
      </rPr>
      <t xml:space="preserve">-2 
</t>
    </r>
    <r>
      <rPr>
        <b/>
        <sz val="10"/>
        <rFont val="Tahoma"/>
        <family val="2"/>
      </rPr>
      <t>(50à58-60à67)</t>
    </r>
  </si>
  <si>
    <t>Moyenne investissements nets
/ dépenses courantes</t>
  </si>
  <si>
    <t>Recettes fiscales budgétées
400+401</t>
  </si>
  <si>
    <t>Recettes fiscakes effective
400+401</t>
  </si>
  <si>
    <t>[(400+401 budget)-(400+401 effective)]
/ (400+401effective)</t>
  </si>
  <si>
    <t>Intérêts passifs
321-323</t>
  </si>
  <si>
    <r>
      <t>Dette brute 1.1.
(21-23)t</t>
    </r>
    <r>
      <rPr>
        <b/>
        <vertAlign val="subscript"/>
        <sz val="10"/>
        <rFont val="Tahoma"/>
        <family val="2"/>
      </rPr>
      <t>-1</t>
    </r>
  </si>
  <si>
    <t>Ce fichier permet de calculer automatiquement les huit indicateurs utilisés par le Comparatif. Il suffit pour cela de remplir une grille de saisie des informations comptables pour l’année concernée (feuille « Données de base » ).</t>
  </si>
  <si>
    <t>Impôts sur le revenue et la fortune - du budget</t>
  </si>
  <si>
    <t>Impôts sur le bénéfice et le capital - du budget</t>
  </si>
  <si>
    <t>Merci de nous indiquer une personne de contact en cas de question de notre part.</t>
  </si>
  <si>
    <t>Données nécessaires au Comparatif (en francs)</t>
  </si>
  <si>
    <t>Dettes à moyen et long terme</t>
  </si>
  <si>
    <t>Impôts sur le revenu et la fortune - du budget</t>
  </si>
  <si>
    <t>Total des dépenses (50 jusqu'à 58)</t>
  </si>
  <si>
    <t>Total des dépenses (50 à 58)</t>
  </si>
  <si>
    <t>Différence</t>
  </si>
  <si>
    <t>Surestimation ou
sous-estimation légère (non problématique)</t>
  </si>
  <si>
    <t>Surestimation ou
sous-estimation à surveiller</t>
  </si>
  <si>
    <t>Sous-estimation à surveiller de près</t>
  </si>
  <si>
    <t>Surestimation à surveiller de près</t>
  </si>
  <si>
    <t>Surestimation problématique</t>
  </si>
  <si>
    <t>Surestimation très problématique</t>
  </si>
  <si>
    <t>Surestimation extrêmement problématique</t>
  </si>
  <si>
    <r>
      <t>Dépenses courantes 
par habitant t</t>
    </r>
    <r>
      <rPr>
        <b/>
        <vertAlign val="subscript"/>
        <sz val="10"/>
        <rFont val="Tahoma"/>
        <family val="2"/>
      </rPr>
      <t>-1</t>
    </r>
    <r>
      <rPr>
        <b/>
        <sz val="10"/>
        <rFont val="Tahoma"/>
        <family val="2"/>
      </rPr>
      <t xml:space="preserve"> </t>
    </r>
  </si>
  <si>
    <t>Notation de la maîtrise des dépenses courantes par habitant (I5)</t>
  </si>
  <si>
    <t>Maîtrise des dépenses courantes par habitant</t>
  </si>
  <si>
    <t>la feuille « Tableau des indicateurs » donne la valeur des indicateurs calculée à partir des données saisies ainsi que la note pour chaque indicateur ;</t>
  </si>
  <si>
    <t>Nombre d'habitants</t>
  </si>
  <si>
    <r>
      <t>Habitants
t</t>
    </r>
    <r>
      <rPr>
        <b/>
        <vertAlign val="subscript"/>
        <sz val="9"/>
        <rFont val="Tahoma"/>
        <family val="2"/>
      </rPr>
      <t>-1</t>
    </r>
  </si>
  <si>
    <t>la feuille « Commentaires » permet de saisir (a) des commentaires par rapport aux événements inhabituels de l'exercice et (b) les commentaires qui doivent être publiée tels quels dans le Comparatif ;</t>
  </si>
  <si>
    <t>Les cellules colorées en vert clair doivent être complétées. Il en va de même des cellules colorées en orange pour autant qu'elles soient vides.
Les cellules colorées en rouge ne doivent pas être complétées.</t>
  </si>
  <si>
    <t>Les événements inhabituels suivants influencent les résultats des indicateurs :</t>
  </si>
  <si>
    <t>Commentaire relatifs à l'exercice (sera inséré dans la publication du Comparatif) :</t>
  </si>
  <si>
    <t>Maîtrise des dépenses courantes par habitant (I5)</t>
  </si>
  <si>
    <t>Calcul A</t>
  </si>
  <si>
    <t>Calcul B</t>
  </si>
  <si>
    <r>
      <t>Moyenne des investissements nets
Moyenne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 xml:space="preserve">-2 </t>
    </r>
    <r>
      <rPr>
        <b/>
        <sz val="10"/>
        <rFont val="Tahoma"/>
        <family val="2"/>
      </rPr>
      <t>(50à58-60à67)</t>
    </r>
  </si>
  <si>
    <r>
      <t>Engagements nets 31.12.
(20-25)-(10-13)t</t>
    </r>
    <r>
      <rPr>
        <b/>
        <vertAlign val="subscript"/>
        <sz val="10"/>
        <rFont val="Tahoma"/>
        <family val="2"/>
      </rPr>
      <t>0</t>
    </r>
  </si>
  <si>
    <r>
      <t>Différence engagements nets
Engagements nets t</t>
    </r>
    <r>
      <rPr>
        <b/>
        <vertAlign val="subscript"/>
        <sz val="9"/>
        <rFont val="Tahoma"/>
        <family val="2"/>
      </rPr>
      <t>0</t>
    </r>
    <r>
      <rPr>
        <b/>
        <sz val="9"/>
        <rFont val="Tahoma"/>
        <family val="2"/>
      </rPr>
      <t xml:space="preserve"> - Engagements nets t</t>
    </r>
    <r>
      <rPr>
        <b/>
        <vertAlign val="subscript"/>
        <sz val="9"/>
        <rFont val="Tahoma"/>
        <family val="2"/>
      </rPr>
      <t>-1</t>
    </r>
  </si>
  <si>
    <r>
      <t>Dépenses courantes 
par habitant t</t>
    </r>
    <r>
      <rPr>
        <b/>
        <vertAlign val="subscript"/>
        <sz val="10"/>
        <rFont val="Tahoma"/>
        <family val="2"/>
      </rPr>
      <t xml:space="preserve">0 </t>
    </r>
  </si>
  <si>
    <r>
      <t>Différence dépenses courantes
par habitant t</t>
    </r>
    <r>
      <rPr>
        <b/>
        <vertAlign val="subscript"/>
        <sz val="10"/>
        <rFont val="Tahoma"/>
        <family val="2"/>
      </rPr>
      <t>0</t>
    </r>
    <r>
      <rPr>
        <b/>
        <sz val="10"/>
        <rFont val="Tahoma"/>
        <family val="2"/>
      </rPr>
      <t>-t</t>
    </r>
    <r>
      <rPr>
        <b/>
        <vertAlign val="subscript"/>
        <sz val="10"/>
        <rFont val="Tahoma"/>
        <family val="2"/>
      </rPr>
      <t>-1</t>
    </r>
  </si>
  <si>
    <r>
      <t>Habitants
t</t>
    </r>
    <r>
      <rPr>
        <b/>
        <vertAlign val="subscript"/>
        <sz val="9"/>
        <rFont val="Tahoma"/>
        <family val="2"/>
      </rPr>
      <t>0</t>
    </r>
  </si>
  <si>
    <r>
      <t>Investissements nets t</t>
    </r>
    <r>
      <rPr>
        <b/>
        <vertAlign val="subscript"/>
        <sz val="10"/>
        <rFont val="Tahoma"/>
        <family val="2"/>
      </rPr>
      <t xml:space="preserve">0 
</t>
    </r>
    <r>
      <rPr>
        <b/>
        <sz val="10"/>
        <rFont val="Tahoma"/>
        <family val="2"/>
      </rPr>
      <t>(50à58-60à67)</t>
    </r>
  </si>
  <si>
    <r>
      <t>Dette brute 31.12.
(21-23)t</t>
    </r>
    <r>
      <rPr>
        <b/>
        <vertAlign val="subscript"/>
        <sz val="10"/>
        <rFont val="Tahoma"/>
        <family val="2"/>
      </rPr>
      <t>0</t>
    </r>
  </si>
  <si>
    <r>
      <t>(Différence t</t>
    </r>
    <r>
      <rPr>
        <b/>
        <vertAlign val="subscript"/>
        <sz val="10"/>
        <rFont val="Tahoma"/>
        <family val="2"/>
      </rPr>
      <t>0</t>
    </r>
    <r>
      <rPr>
        <b/>
        <sz val="10"/>
        <rFont val="Tahoma"/>
        <family val="2"/>
      </rPr>
      <t>-t</t>
    </r>
    <r>
      <rPr>
        <b/>
        <vertAlign val="subscript"/>
        <sz val="10"/>
        <rFont val="Tahoma"/>
        <family val="2"/>
      </rPr>
      <t>-1</t>
    </r>
    <r>
      <rPr>
        <b/>
        <sz val="10"/>
        <rFont val="Tahoma"/>
        <family val="2"/>
      </rPr>
      <t>) / 
Dép.cour.par.hab.t</t>
    </r>
    <r>
      <rPr>
        <b/>
        <vertAlign val="subscript"/>
        <sz val="10"/>
        <rFont val="Tahoma"/>
        <family val="2"/>
      </rPr>
      <t>-1</t>
    </r>
  </si>
  <si>
    <t>Amortissements supplémentaires PA</t>
  </si>
  <si>
    <t xml:space="preserve">Nous vous remercions de nous faire parvenir par E-mail (evelyn.munier@unil.ch) une copie de votre fichier complété. Ainsi, nous pourrons alimenter la base de données contenant les résultats pour les collectivités participant au Comparatif. </t>
  </si>
  <si>
    <t>Charges courantes
3-37-38-39-332</t>
  </si>
  <si>
    <t>diverses feuilles auxilliaires utilisées pour déterminer les notes (ces feuilles sont masquées).</t>
  </si>
</sst>
</file>

<file path=xl/styles.xml><?xml version="1.0" encoding="utf-8"?>
<styleSheet xmlns="http://schemas.openxmlformats.org/spreadsheetml/2006/main">
  <numFmts count="4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00000%"/>
    <numFmt numFmtId="185" formatCode="0.0%"/>
    <numFmt numFmtId="186" formatCode="_ * #,##0_ ;_ * \-#,##0_ ;_ * &quot;-&quot;??_ ;_ @_ "/>
    <numFmt numFmtId="187" formatCode="0.0000%"/>
    <numFmt numFmtId="188" formatCode="#,##0.0_ ;\-#,##0.0\ "/>
    <numFmt numFmtId="189" formatCode="_ * #,##0.0_ ;_ * \-#,##0.0_ ;_ * &quot;-&quot;??_ ;_ @_ "/>
    <numFmt numFmtId="190" formatCode="#,##0;\-\ #,##0"/>
    <numFmt numFmtId="191" formatCode="_ * #,##0.000_ ;_ * \-#,##0.000_ ;_ * &quot;-&quot;??_ ;_ @_ "/>
    <numFmt numFmtId="192" formatCode="&quot;Vrai&quot;;&quot;Vrai&quot;;&quot;Faux&quot;"/>
    <numFmt numFmtId="193" formatCode="&quot;Actif&quot;;&quot;Actif&quot;;&quot;Inactif&quot;"/>
    <numFmt numFmtId="194" formatCode="0.000%"/>
    <numFmt numFmtId="195" formatCode="_ [$€-2]\ * #,##0.00_ ;_ [$€-2]\ * \-#,##0.00_ ;_ [$€-2]\ * &quot;-&quot;??_ "/>
    <numFmt numFmtId="196" formatCode="#,##0_ ;\-#,##0\ "/>
    <numFmt numFmtId="197" formatCode="#,##0.0"/>
    <numFmt numFmtId="198" formatCode="0.0"/>
    <numFmt numFmtId="199" formatCode="[$€-2]\ #,##0.00_);[Red]\([$€-2]\ #,##0.00\)"/>
  </numFmts>
  <fonts count="68">
    <font>
      <sz val="10"/>
      <name val="Arial"/>
      <family val="0"/>
    </font>
    <font>
      <sz val="10"/>
      <name val="Arial Narrow"/>
      <family val="2"/>
    </font>
    <font>
      <u val="single"/>
      <sz val="10"/>
      <color indexed="12"/>
      <name val="Arial"/>
      <family val="2"/>
    </font>
    <font>
      <u val="single"/>
      <sz val="10"/>
      <color indexed="36"/>
      <name val="Arial"/>
      <family val="2"/>
    </font>
    <font>
      <b/>
      <sz val="16"/>
      <name val="Tahoma"/>
      <family val="2"/>
    </font>
    <font>
      <sz val="11"/>
      <name val="Tahoma"/>
      <family val="2"/>
    </font>
    <font>
      <sz val="11"/>
      <color indexed="10"/>
      <name val="Tahoma"/>
      <family val="2"/>
    </font>
    <font>
      <sz val="8"/>
      <name val="Tahoma"/>
      <family val="2"/>
    </font>
    <font>
      <sz val="10"/>
      <name val="Tahoma"/>
      <family val="2"/>
    </font>
    <font>
      <b/>
      <i/>
      <sz val="16"/>
      <name val="Tahoma"/>
      <family val="2"/>
    </font>
    <font>
      <b/>
      <i/>
      <sz val="14"/>
      <name val="Tahoma"/>
      <family val="2"/>
    </font>
    <font>
      <b/>
      <sz val="13"/>
      <name val="Tahoma"/>
      <family val="2"/>
    </font>
    <font>
      <b/>
      <i/>
      <sz val="11"/>
      <name val="Tahoma"/>
      <family val="2"/>
    </font>
    <font>
      <b/>
      <sz val="10"/>
      <name val="Tahoma"/>
      <family val="2"/>
    </font>
    <font>
      <b/>
      <i/>
      <sz val="10"/>
      <name val="Tahoma"/>
      <family val="2"/>
    </font>
    <font>
      <b/>
      <sz val="12"/>
      <name val="Tahoma"/>
      <family val="2"/>
    </font>
    <font>
      <b/>
      <sz val="18"/>
      <name val="Tahoma"/>
      <family val="2"/>
    </font>
    <font>
      <b/>
      <i/>
      <sz val="12"/>
      <name val="Tahoma"/>
      <family val="2"/>
    </font>
    <font>
      <sz val="12"/>
      <name val="Tahoma"/>
      <family val="2"/>
    </font>
    <font>
      <sz val="14"/>
      <name val="Tahoma"/>
      <family val="2"/>
    </font>
    <font>
      <b/>
      <vertAlign val="subscript"/>
      <sz val="10"/>
      <name val="Tahoma"/>
      <family val="2"/>
    </font>
    <font>
      <sz val="16"/>
      <name val="Tahoma"/>
      <family val="2"/>
    </font>
    <font>
      <u val="single"/>
      <sz val="10"/>
      <color indexed="12"/>
      <name val="Tahoma"/>
      <family val="2"/>
    </font>
    <font>
      <b/>
      <sz val="9"/>
      <name val="Tahoma"/>
      <family val="2"/>
    </font>
    <font>
      <b/>
      <vertAlign val="subscript"/>
      <sz val="9"/>
      <name val="Tahoma"/>
      <family val="2"/>
    </font>
    <font>
      <sz val="13"/>
      <color indexed="10"/>
      <name val="Tahoma"/>
      <family val="2"/>
    </font>
    <font>
      <sz val="9"/>
      <name val="Tahoma"/>
      <family val="2"/>
    </font>
    <font>
      <sz val="17"/>
      <color indexed="8"/>
      <name val="Arial"/>
      <family val="0"/>
    </font>
    <font>
      <sz val="12"/>
      <color indexed="8"/>
      <name val="Tahoma"/>
      <family val="0"/>
    </font>
    <font>
      <sz val="10"/>
      <color indexed="8"/>
      <name val="Tahoma"/>
      <family val="0"/>
    </font>
    <font>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8"/>
      <name val="Tahoma"/>
      <family val="0"/>
    </font>
    <font>
      <sz val="17.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10"/>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indexed="41"/>
        <bgColor indexed="64"/>
      </patternFill>
    </fill>
    <fill>
      <patternFill patternType="gray0625"/>
    </fill>
    <fill>
      <patternFill patternType="gray0625">
        <bgColor indexed="52"/>
      </patternFill>
    </fill>
    <fill>
      <patternFill patternType="gray0625">
        <bgColor indexed="50"/>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7"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386">
    <xf numFmtId="0" fontId="0" fillId="0" borderId="0" xfId="0" applyAlignment="1">
      <alignment/>
    </xf>
    <xf numFmtId="0" fontId="5" fillId="0" borderId="0" xfId="0" applyFont="1" applyAlignment="1">
      <alignment horizontal="justify" wrapText="1"/>
    </xf>
    <xf numFmtId="0" fontId="1" fillId="0" borderId="0" xfId="0" applyFont="1" applyFill="1" applyAlignment="1">
      <alignment/>
    </xf>
    <xf numFmtId="0" fontId="1" fillId="0" borderId="0" xfId="0" applyFont="1" applyFill="1" applyAlignment="1">
      <alignment horizontal="right"/>
    </xf>
    <xf numFmtId="0" fontId="1" fillId="0" borderId="0" xfId="0" applyFont="1" applyFill="1" applyBorder="1" applyAlignment="1">
      <alignment/>
    </xf>
    <xf numFmtId="185" fontId="1" fillId="0" borderId="0" xfId="0" applyNumberFormat="1" applyFont="1" applyFill="1" applyAlignment="1">
      <alignment horizontal="right"/>
    </xf>
    <xf numFmtId="0" fontId="5" fillId="0" borderId="0" xfId="0" applyFont="1" applyAlignment="1">
      <alignment/>
    </xf>
    <xf numFmtId="0" fontId="5" fillId="0" borderId="0" xfId="0" applyFont="1" applyAlignment="1">
      <alignment horizontal="left" wrapText="1"/>
    </xf>
    <xf numFmtId="0" fontId="5" fillId="0" borderId="0" xfId="0" applyFont="1" applyFill="1" applyAlignment="1">
      <alignment/>
    </xf>
    <xf numFmtId="0" fontId="6" fillId="0" borderId="0" xfId="0" applyFont="1" applyAlignment="1">
      <alignment/>
    </xf>
    <xf numFmtId="0" fontId="5" fillId="0" borderId="0" xfId="0" applyFont="1" applyAlignment="1">
      <alignment horizontal="justify"/>
    </xf>
    <xf numFmtId="0" fontId="5" fillId="0" borderId="0" xfId="0" applyFont="1" applyFill="1" applyAlignment="1">
      <alignment horizontal="justify" wrapText="1"/>
    </xf>
    <xf numFmtId="0" fontId="7" fillId="0" borderId="0" xfId="0" applyFont="1" applyAlignment="1">
      <alignment horizontal="justify"/>
    </xf>
    <xf numFmtId="0" fontId="4" fillId="0" borderId="0" xfId="0" applyFont="1" applyFill="1" applyBorder="1" applyAlignment="1" applyProtection="1">
      <alignment horizontal="left"/>
      <protection/>
    </xf>
    <xf numFmtId="0" fontId="8" fillId="0" borderId="0" xfId="0" applyFont="1" applyFill="1" applyAlignment="1" applyProtection="1">
      <alignment/>
      <protection/>
    </xf>
    <xf numFmtId="0" fontId="8" fillId="0" borderId="0" xfId="0" applyFont="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horizontal="left" wrapText="1"/>
      <protection/>
    </xf>
    <xf numFmtId="0" fontId="8" fillId="0" borderId="0" xfId="0" applyFont="1" applyFill="1" applyAlignment="1" applyProtection="1">
      <alignment wrapText="1"/>
      <protection/>
    </xf>
    <xf numFmtId="0" fontId="5" fillId="0" borderId="0" xfId="0" applyFont="1" applyFill="1" applyBorder="1" applyAlignment="1" applyProtection="1">
      <alignment wrapText="1"/>
      <protection/>
    </xf>
    <xf numFmtId="0" fontId="8" fillId="0" borderId="0" xfId="0" applyFont="1" applyFill="1" applyAlignment="1" applyProtection="1">
      <alignment vertical="top"/>
      <protection/>
    </xf>
    <xf numFmtId="0" fontId="5" fillId="0" borderId="0" xfId="0" applyFont="1" applyFill="1" applyBorder="1" applyAlignment="1" applyProtection="1">
      <alignment horizontal="left" vertical="top" wrapText="1"/>
      <protection/>
    </xf>
    <xf numFmtId="0" fontId="9" fillId="0" borderId="10" xfId="0" applyFont="1" applyFill="1" applyBorder="1" applyAlignment="1" applyProtection="1">
      <alignment vertical="top"/>
      <protection/>
    </xf>
    <xf numFmtId="0" fontId="5" fillId="0" borderId="10" xfId="0" applyFont="1" applyFill="1" applyBorder="1" applyAlignment="1" applyProtection="1">
      <alignment horizontal="left" vertical="top"/>
      <protection/>
    </xf>
    <xf numFmtId="0" fontId="9" fillId="0" borderId="10" xfId="0" applyFont="1" applyFill="1" applyBorder="1" applyAlignment="1" applyProtection="1">
      <alignment/>
      <protection/>
    </xf>
    <xf numFmtId="0" fontId="8" fillId="0" borderId="10" xfId="0" applyFont="1" applyFill="1" applyBorder="1" applyAlignment="1" applyProtection="1">
      <alignment/>
      <protection/>
    </xf>
    <xf numFmtId="0" fontId="8" fillId="0" borderId="0" xfId="0" applyFont="1" applyFill="1" applyBorder="1" applyAlignment="1" applyProtection="1">
      <alignment/>
      <protection/>
    </xf>
    <xf numFmtId="3" fontId="8" fillId="0" borderId="11" xfId="0" applyNumberFormat="1" applyFont="1" applyFill="1" applyBorder="1" applyAlignment="1" applyProtection="1">
      <alignment/>
      <protection/>
    </xf>
    <xf numFmtId="0" fontId="11" fillId="0" borderId="12" xfId="0" applyFont="1" applyFill="1" applyBorder="1" applyAlignment="1" applyProtection="1">
      <alignment horizontal="left"/>
      <protection/>
    </xf>
    <xf numFmtId="0" fontId="8" fillId="0" borderId="12" xfId="0" applyFont="1" applyFill="1" applyBorder="1" applyAlignment="1" applyProtection="1">
      <alignment/>
      <protection/>
    </xf>
    <xf numFmtId="3" fontId="8" fillId="0" borderId="12" xfId="47" applyNumberFormat="1" applyFont="1" applyFill="1" applyBorder="1" applyAlignment="1" applyProtection="1">
      <alignment/>
      <protection/>
    </xf>
    <xf numFmtId="0" fontId="12" fillId="0" borderId="13" xfId="0" applyFont="1" applyFill="1" applyBorder="1" applyAlignment="1" applyProtection="1">
      <alignment horizontal="left"/>
      <protection/>
    </xf>
    <xf numFmtId="0" fontId="8" fillId="0" borderId="13" xfId="0" applyFont="1" applyFill="1" applyBorder="1" applyAlignment="1" applyProtection="1">
      <alignment/>
      <protection/>
    </xf>
    <xf numFmtId="3" fontId="8" fillId="0" borderId="13" xfId="47" applyNumberFormat="1" applyFont="1" applyFill="1" applyBorder="1" applyAlignment="1" applyProtection="1">
      <alignment horizontal="right"/>
      <protection/>
    </xf>
    <xf numFmtId="3" fontId="8" fillId="0" borderId="14" xfId="47" applyNumberFormat="1" applyFont="1" applyFill="1" applyBorder="1" applyAlignment="1" applyProtection="1">
      <alignment horizontal="right"/>
      <protection/>
    </xf>
    <xf numFmtId="0" fontId="8" fillId="0" borderId="14" xfId="0" applyFont="1" applyFill="1" applyBorder="1" applyAlignment="1" applyProtection="1">
      <alignment/>
      <protection/>
    </xf>
    <xf numFmtId="3" fontId="8" fillId="33" borderId="14" xfId="47" applyNumberFormat="1" applyFont="1" applyFill="1" applyBorder="1" applyAlignment="1" applyProtection="1">
      <alignment horizontal="right"/>
      <protection locked="0"/>
    </xf>
    <xf numFmtId="3" fontId="8" fillId="34" borderId="14" xfId="47" applyNumberFormat="1" applyFont="1" applyFill="1" applyBorder="1" applyAlignment="1" applyProtection="1">
      <alignment horizontal="center"/>
      <protection/>
    </xf>
    <xf numFmtId="3" fontId="8" fillId="0" borderId="12" xfId="47" applyNumberFormat="1" applyFont="1" applyFill="1" applyBorder="1" applyAlignment="1" applyProtection="1">
      <alignment horizontal="right"/>
      <protection/>
    </xf>
    <xf numFmtId="3" fontId="8" fillId="33" borderId="12" xfId="47" applyNumberFormat="1" applyFont="1" applyFill="1" applyBorder="1" applyAlignment="1" applyProtection="1">
      <alignment horizontal="right"/>
      <protection locked="0"/>
    </xf>
    <xf numFmtId="3" fontId="8" fillId="34" borderId="12" xfId="47" applyNumberFormat="1" applyFont="1" applyFill="1" applyBorder="1" applyAlignment="1" applyProtection="1">
      <alignment horizontal="center"/>
      <protection/>
    </xf>
    <xf numFmtId="3" fontId="8" fillId="0" borderId="0" xfId="47" applyNumberFormat="1" applyFont="1" applyFill="1" applyBorder="1" applyAlignment="1" applyProtection="1">
      <alignment horizontal="right"/>
      <protection/>
    </xf>
    <xf numFmtId="0" fontId="13" fillId="0" borderId="0" xfId="0" applyFont="1" applyFill="1" applyBorder="1" applyAlignment="1" applyProtection="1">
      <alignment horizontal="right"/>
      <protection/>
    </xf>
    <xf numFmtId="3" fontId="8" fillId="0" borderId="0" xfId="47" applyNumberFormat="1" applyFont="1" applyFill="1" applyBorder="1" applyAlignment="1" applyProtection="1">
      <alignment/>
      <protection/>
    </xf>
    <xf numFmtId="1" fontId="8" fillId="0" borderId="0" xfId="47"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8" fillId="33" borderId="0" xfId="47" applyNumberFormat="1" applyFont="1" applyFill="1" applyAlignment="1" applyProtection="1">
      <alignment horizontal="right"/>
      <protection locked="0"/>
    </xf>
    <xf numFmtId="3" fontId="8" fillId="34" borderId="0" xfId="47" applyNumberFormat="1" applyFont="1" applyFill="1" applyAlignment="1" applyProtection="1">
      <alignment horizontal="center"/>
      <protection/>
    </xf>
    <xf numFmtId="0" fontId="8" fillId="0" borderId="0" xfId="0" applyFont="1" applyFill="1" applyBorder="1" applyAlignment="1" applyProtection="1">
      <alignment horizontal="left" vertical="center"/>
      <protection/>
    </xf>
    <xf numFmtId="3" fontId="8" fillId="33" borderId="0" xfId="47" applyNumberFormat="1" applyFont="1" applyFill="1" applyBorder="1" applyAlignment="1" applyProtection="1">
      <alignment horizontal="right"/>
      <protection locked="0"/>
    </xf>
    <xf numFmtId="3" fontId="8" fillId="34" borderId="0" xfId="47" applyNumberFormat="1" applyFont="1" applyFill="1" applyBorder="1" applyAlignment="1" applyProtection="1">
      <alignment horizontal="center"/>
      <protection/>
    </xf>
    <xf numFmtId="1" fontId="8" fillId="0" borderId="12" xfId="47" applyNumberFormat="1" applyFont="1" applyFill="1" applyBorder="1" applyAlignment="1" applyProtection="1">
      <alignment horizontal="right"/>
      <protection/>
    </xf>
    <xf numFmtId="0" fontId="8" fillId="0" borderId="12" xfId="0" applyFont="1" applyFill="1" applyBorder="1" applyAlignment="1" applyProtection="1">
      <alignment horizontal="left" vertical="center"/>
      <protection/>
    </xf>
    <xf numFmtId="3" fontId="8" fillId="0" borderId="13" xfId="0" applyNumberFormat="1" applyFont="1" applyFill="1" applyBorder="1" applyAlignment="1" applyProtection="1">
      <alignment/>
      <protection/>
    </xf>
    <xf numFmtId="0" fontId="8" fillId="0" borderId="0" xfId="0" applyFont="1" applyFill="1" applyBorder="1" applyAlignment="1" applyProtection="1">
      <alignment vertical="center"/>
      <protection/>
    </xf>
    <xf numFmtId="0" fontId="8" fillId="0" borderId="12" xfId="0" applyFont="1" applyFill="1" applyBorder="1" applyAlignment="1" applyProtection="1">
      <alignment vertical="center"/>
      <protection/>
    </xf>
    <xf numFmtId="1" fontId="13" fillId="0" borderId="0" xfId="47" applyNumberFormat="1" applyFont="1" applyFill="1" applyBorder="1" applyAlignment="1" applyProtection="1">
      <alignment/>
      <protection/>
    </xf>
    <xf numFmtId="0" fontId="8" fillId="0" borderId="14" xfId="0" applyFont="1" applyFill="1" applyBorder="1" applyAlignment="1" applyProtection="1">
      <alignment vertical="center"/>
      <protection/>
    </xf>
    <xf numFmtId="186" fontId="8"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right"/>
      <protection/>
    </xf>
    <xf numFmtId="0" fontId="8" fillId="0" borderId="13" xfId="0" applyFont="1" applyFill="1" applyBorder="1" applyAlignment="1" applyProtection="1">
      <alignment horizontal="right" vertical="center"/>
      <protection/>
    </xf>
    <xf numFmtId="0" fontId="8" fillId="0" borderId="13" xfId="0" applyFont="1" applyFill="1" applyBorder="1" applyAlignment="1" applyProtection="1">
      <alignment vertical="center"/>
      <protection/>
    </xf>
    <xf numFmtId="3" fontId="8" fillId="0" borderId="0" xfId="0" applyNumberFormat="1" applyFont="1" applyAlignment="1" applyProtection="1">
      <alignment/>
      <protection/>
    </xf>
    <xf numFmtId="0" fontId="11" fillId="0" borderId="13" xfId="0" applyFont="1" applyFill="1" applyBorder="1" applyAlignment="1" applyProtection="1">
      <alignment horizontal="left"/>
      <protection/>
    </xf>
    <xf numFmtId="0" fontId="12" fillId="0" borderId="12" xfId="0" applyFont="1" applyFill="1" applyBorder="1" applyAlignment="1" applyProtection="1">
      <alignment horizontal="left"/>
      <protection/>
    </xf>
    <xf numFmtId="3" fontId="8" fillId="0" borderId="12" xfId="0" applyNumberFormat="1" applyFont="1" applyFill="1" applyBorder="1" applyAlignment="1" applyProtection="1">
      <alignment/>
      <protection/>
    </xf>
    <xf numFmtId="3" fontId="8" fillId="0" borderId="0" xfId="0" applyNumberFormat="1" applyFont="1" applyFill="1" applyAlignment="1" applyProtection="1">
      <alignment/>
      <protection/>
    </xf>
    <xf numFmtId="3" fontId="8" fillId="33" borderId="12" xfId="47" applyNumberFormat="1" applyFont="1" applyFill="1" applyBorder="1" applyAlignment="1" applyProtection="1">
      <alignment/>
      <protection locked="0"/>
    </xf>
    <xf numFmtId="3" fontId="8" fillId="33" borderId="0" xfId="47" applyNumberFormat="1" applyFont="1" applyFill="1" applyBorder="1" applyAlignment="1" applyProtection="1">
      <alignment/>
      <protection/>
    </xf>
    <xf numFmtId="3" fontId="8" fillId="0" borderId="0" xfId="0" applyNumberFormat="1" applyFont="1" applyFill="1" applyAlignment="1" applyProtection="1">
      <alignment horizontal="right"/>
      <protection/>
    </xf>
    <xf numFmtId="0" fontId="8" fillId="0" borderId="10" xfId="0" applyFont="1" applyBorder="1" applyAlignment="1" applyProtection="1">
      <alignment/>
      <protection/>
    </xf>
    <xf numFmtId="0" fontId="8" fillId="0" borderId="15" xfId="0" applyFont="1" applyFill="1" applyBorder="1" applyAlignment="1" applyProtection="1">
      <alignment/>
      <protection/>
    </xf>
    <xf numFmtId="3" fontId="8" fillId="0" borderId="15" xfId="0" applyNumberFormat="1" applyFont="1" applyFill="1" applyBorder="1" applyAlignment="1" applyProtection="1">
      <alignment/>
      <protection/>
    </xf>
    <xf numFmtId="3" fontId="8" fillId="0" borderId="15" xfId="0" applyNumberFormat="1" applyFont="1" applyFill="1" applyBorder="1" applyAlignment="1" applyProtection="1">
      <alignment horizontal="right"/>
      <protection/>
    </xf>
    <xf numFmtId="0" fontId="8" fillId="0" borderId="15" xfId="0" applyFont="1" applyFill="1" applyBorder="1" applyAlignment="1" applyProtection="1">
      <alignment horizontal="right"/>
      <protection/>
    </xf>
    <xf numFmtId="3" fontId="8" fillId="0" borderId="0" xfId="0" applyNumberFormat="1" applyFont="1" applyFill="1" applyBorder="1" applyAlignment="1" applyProtection="1">
      <alignment horizontal="right"/>
      <protection/>
    </xf>
    <xf numFmtId="0" fontId="8" fillId="0" borderId="13" xfId="0" applyFont="1" applyFill="1" applyBorder="1" applyAlignment="1" applyProtection="1">
      <alignment horizontal="left"/>
      <protection/>
    </xf>
    <xf numFmtId="0" fontId="8" fillId="0" borderId="0" xfId="0" applyFont="1" applyFill="1" applyAlignment="1" applyProtection="1">
      <alignment horizontal="right"/>
      <protection/>
    </xf>
    <xf numFmtId="0" fontId="9" fillId="0" borderId="11" xfId="0" applyFont="1" applyFill="1" applyBorder="1" applyAlignment="1" applyProtection="1">
      <alignment vertical="top"/>
      <protection/>
    </xf>
    <xf numFmtId="0" fontId="5" fillId="0" borderId="11"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protection/>
    </xf>
    <xf numFmtId="0" fontId="10" fillId="35" borderId="11" xfId="0" applyFont="1" applyFill="1" applyBorder="1" applyAlignment="1" applyProtection="1">
      <alignment/>
      <protection/>
    </xf>
    <xf numFmtId="0" fontId="8" fillId="35" borderId="11" xfId="0" applyFont="1" applyFill="1" applyBorder="1" applyAlignment="1" applyProtection="1">
      <alignment/>
      <protection/>
    </xf>
    <xf numFmtId="0" fontId="10" fillId="35" borderId="12" xfId="0" applyFont="1" applyFill="1" applyBorder="1" applyAlignment="1" applyProtection="1">
      <alignment/>
      <protection/>
    </xf>
    <xf numFmtId="0" fontId="8" fillId="35" borderId="12" xfId="0" applyFont="1" applyFill="1" applyBorder="1" applyAlignment="1" applyProtection="1">
      <alignment/>
      <protection/>
    </xf>
    <xf numFmtId="0" fontId="8" fillId="0" borderId="0" xfId="0" applyFont="1" applyAlignment="1">
      <alignment/>
    </xf>
    <xf numFmtId="0" fontId="8" fillId="0" borderId="0" xfId="0" applyFont="1" applyAlignment="1">
      <alignment horizontal="center"/>
    </xf>
    <xf numFmtId="0" fontId="5" fillId="0" borderId="0" xfId="0" applyFont="1" applyAlignment="1">
      <alignment horizontal="center"/>
    </xf>
    <xf numFmtId="49" fontId="5" fillId="0" borderId="0" xfId="0" applyNumberFormat="1" applyFont="1" applyAlignment="1">
      <alignment/>
    </xf>
    <xf numFmtId="0" fontId="8" fillId="0" borderId="0" xfId="0" applyFont="1" applyFill="1" applyAlignment="1">
      <alignment/>
    </xf>
    <xf numFmtId="0" fontId="8" fillId="0" borderId="0" xfId="0" applyFont="1" applyFill="1" applyAlignment="1">
      <alignment horizontal="center"/>
    </xf>
    <xf numFmtId="0" fontId="10" fillId="0" borderId="10" xfId="0" applyFont="1" applyFill="1" applyBorder="1" applyAlignment="1">
      <alignment/>
    </xf>
    <xf numFmtId="49" fontId="8" fillId="0" borderId="10" xfId="0" applyNumberFormat="1" applyFont="1" applyBorder="1" applyAlignment="1">
      <alignment/>
    </xf>
    <xf numFmtId="0" fontId="8" fillId="0" borderId="10" xfId="0" applyFont="1" applyBorder="1" applyAlignment="1">
      <alignment horizontal="center"/>
    </xf>
    <xf numFmtId="0" fontId="8" fillId="0" borderId="10" xfId="0" applyFont="1" applyBorder="1" applyAlignment="1">
      <alignment/>
    </xf>
    <xf numFmtId="49" fontId="15" fillId="0" borderId="12" xfId="0" applyNumberFormat="1" applyFont="1" applyBorder="1" applyAlignment="1">
      <alignment/>
    </xf>
    <xf numFmtId="3" fontId="8" fillId="0" borderId="13" xfId="47" applyNumberFormat="1" applyFont="1" applyFill="1" applyBorder="1" applyAlignment="1" applyProtection="1">
      <alignment/>
      <protection/>
    </xf>
    <xf numFmtId="0" fontId="15" fillId="0" borderId="12" xfId="0" applyFont="1" applyBorder="1" applyAlignment="1">
      <alignment horizontal="center"/>
    </xf>
    <xf numFmtId="0" fontId="15" fillId="0" borderId="12" xfId="0" applyFont="1" applyBorder="1" applyAlignment="1">
      <alignment/>
    </xf>
    <xf numFmtId="0" fontId="15" fillId="0" borderId="12" xfId="0" applyFont="1" applyBorder="1" applyAlignment="1">
      <alignment horizontal="right"/>
    </xf>
    <xf numFmtId="10" fontId="8" fillId="0" borderId="13" xfId="55" applyNumberFormat="1" applyFont="1" applyBorder="1" applyAlignment="1">
      <alignment horizontal="right"/>
    </xf>
    <xf numFmtId="0" fontId="8" fillId="0" borderId="13" xfId="0" applyFont="1" applyBorder="1" applyAlignment="1">
      <alignment horizontal="center"/>
    </xf>
    <xf numFmtId="0" fontId="8" fillId="0" borderId="13" xfId="0" applyFont="1" applyBorder="1" applyAlignment="1">
      <alignment horizontal="right" wrapText="1"/>
    </xf>
    <xf numFmtId="0" fontId="8" fillId="0" borderId="13" xfId="0" applyFont="1" applyBorder="1" applyAlignment="1">
      <alignment horizontal="right"/>
    </xf>
    <xf numFmtId="0" fontId="8" fillId="0" borderId="14" xfId="0" applyFont="1" applyBorder="1" applyAlignment="1">
      <alignment horizontal="center"/>
    </xf>
    <xf numFmtId="0" fontId="8" fillId="0" borderId="14" xfId="0" applyFont="1" applyBorder="1" applyAlignment="1">
      <alignment horizontal="right" wrapText="1"/>
    </xf>
    <xf numFmtId="0" fontId="8" fillId="0" borderId="14" xfId="0" applyFont="1" applyBorder="1" applyAlignment="1">
      <alignment horizontal="right" vertical="center"/>
    </xf>
    <xf numFmtId="0" fontId="8" fillId="0" borderId="13" xfId="0" applyFont="1" applyBorder="1" applyAlignment="1">
      <alignment horizontal="right" vertical="center"/>
    </xf>
    <xf numFmtId="0" fontId="8" fillId="0" borderId="12" xfId="0" applyFont="1" applyBorder="1" applyAlignment="1">
      <alignment horizontal="center"/>
    </xf>
    <xf numFmtId="0" fontId="8" fillId="0" borderId="12" xfId="0" applyFont="1" applyBorder="1" applyAlignment="1">
      <alignment horizontal="right" wrapText="1"/>
    </xf>
    <xf numFmtId="0" fontId="8" fillId="0" borderId="12" xfId="0" applyFont="1" applyBorder="1" applyAlignment="1">
      <alignment horizontal="right" vertical="center"/>
    </xf>
    <xf numFmtId="0" fontId="8" fillId="0" borderId="0" xfId="0" applyFont="1" applyBorder="1" applyAlignment="1">
      <alignment/>
    </xf>
    <xf numFmtId="0" fontId="8" fillId="0" borderId="0" xfId="0" applyFont="1" applyBorder="1" applyAlignment="1">
      <alignment horizontal="right" wrapText="1"/>
    </xf>
    <xf numFmtId="0" fontId="8" fillId="0" borderId="16" xfId="0" applyFont="1" applyBorder="1" applyAlignment="1">
      <alignment/>
    </xf>
    <xf numFmtId="0" fontId="8" fillId="0" borderId="10" xfId="0" applyFont="1" applyBorder="1" applyAlignment="1">
      <alignment horizontal="right" vertical="center"/>
    </xf>
    <xf numFmtId="0" fontId="8" fillId="0" borderId="0" xfId="0" applyFont="1" applyBorder="1" applyAlignment="1">
      <alignment horizontal="center"/>
    </xf>
    <xf numFmtId="0" fontId="8" fillId="0" borderId="14" xfId="0" applyFont="1" applyBorder="1" applyAlignment="1">
      <alignment/>
    </xf>
    <xf numFmtId="0" fontId="8" fillId="0" borderId="10" xfId="0" applyFont="1" applyBorder="1" applyAlignment="1">
      <alignment horizontal="right" wrapText="1"/>
    </xf>
    <xf numFmtId="0" fontId="10" fillId="0" borderId="0" xfId="0" applyFont="1" applyFill="1" applyBorder="1" applyAlignment="1">
      <alignment/>
    </xf>
    <xf numFmtId="185" fontId="8" fillId="0" borderId="13" xfId="55" applyNumberFormat="1" applyFont="1" applyBorder="1" applyAlignment="1">
      <alignment horizontal="right"/>
    </xf>
    <xf numFmtId="0" fontId="8" fillId="0" borderId="16" xfId="0" applyFont="1" applyBorder="1" applyAlignment="1">
      <alignment horizontal="center"/>
    </xf>
    <xf numFmtId="0" fontId="8" fillId="0" borderId="16" xfId="0" applyFont="1" applyBorder="1" applyAlignment="1">
      <alignment horizontal="right" vertical="center"/>
    </xf>
    <xf numFmtId="0" fontId="15" fillId="0" borderId="13" xfId="0" applyFont="1" applyBorder="1" applyAlignment="1">
      <alignment horizontal="right"/>
    </xf>
    <xf numFmtId="10" fontId="8" fillId="0" borderId="16" xfId="55" applyNumberFormat="1" applyFont="1" applyBorder="1" applyAlignment="1">
      <alignment horizontal="left"/>
    </xf>
    <xf numFmtId="0" fontId="8" fillId="0" borderId="16" xfId="0" applyFont="1" applyBorder="1" applyAlignment="1">
      <alignment horizontal="right" wrapText="1"/>
    </xf>
    <xf numFmtId="0" fontId="8" fillId="0" borderId="0" xfId="0" applyFont="1" applyAlignment="1">
      <alignment horizontal="right"/>
    </xf>
    <xf numFmtId="0" fontId="14" fillId="0" borderId="10" xfId="0" applyFont="1" applyFill="1" applyBorder="1" applyAlignment="1">
      <alignment horizontal="center"/>
    </xf>
    <xf numFmtId="0" fontId="14" fillId="0" borderId="0" xfId="0" applyFont="1" applyFill="1" applyBorder="1" applyAlignment="1">
      <alignment/>
    </xf>
    <xf numFmtId="185" fontId="8" fillId="0" borderId="14" xfId="55" applyNumberFormat="1" applyFont="1" applyBorder="1" applyAlignment="1">
      <alignment horizontal="right"/>
    </xf>
    <xf numFmtId="185" fontId="8" fillId="0" borderId="12" xfId="55" applyNumberFormat="1" applyFont="1" applyBorder="1" applyAlignment="1">
      <alignment horizontal="right"/>
    </xf>
    <xf numFmtId="185" fontId="8" fillId="0" borderId="13" xfId="55" applyNumberFormat="1" applyFont="1" applyBorder="1" applyAlignment="1">
      <alignment horizontal="left"/>
    </xf>
    <xf numFmtId="185" fontId="8" fillId="0" borderId="14" xfId="55" applyNumberFormat="1" applyFont="1" applyBorder="1" applyAlignment="1">
      <alignment horizontal="left"/>
    </xf>
    <xf numFmtId="185" fontId="8" fillId="0" borderId="12" xfId="55" applyNumberFormat="1" applyFont="1" applyBorder="1" applyAlignment="1">
      <alignment horizontal="left"/>
    </xf>
    <xf numFmtId="185" fontId="8" fillId="0" borderId="10" xfId="55" applyNumberFormat="1" applyFont="1" applyBorder="1" applyAlignment="1">
      <alignment horizontal="left"/>
    </xf>
    <xf numFmtId="185" fontId="8" fillId="0" borderId="0" xfId="55" applyNumberFormat="1" applyFont="1" applyBorder="1" applyAlignment="1">
      <alignment horizontal="right"/>
    </xf>
    <xf numFmtId="185" fontId="8" fillId="0" borderId="16" xfId="0" applyNumberFormat="1" applyFont="1" applyBorder="1" applyAlignment="1">
      <alignment/>
    </xf>
    <xf numFmtId="185" fontId="8" fillId="0" borderId="16" xfId="55" applyNumberFormat="1" applyFont="1" applyBorder="1" applyAlignment="1">
      <alignment horizontal="right"/>
    </xf>
    <xf numFmtId="185" fontId="8" fillId="0" borderId="13" xfId="55" applyNumberFormat="1" applyFont="1" applyBorder="1" applyAlignment="1">
      <alignment/>
    </xf>
    <xf numFmtId="185" fontId="8" fillId="0" borderId="16" xfId="55" applyNumberFormat="1" applyFont="1" applyBorder="1" applyAlignment="1">
      <alignment/>
    </xf>
    <xf numFmtId="185" fontId="8" fillId="0" borderId="0" xfId="55" applyNumberFormat="1" applyFont="1" applyBorder="1" applyAlignment="1">
      <alignment horizontal="left"/>
    </xf>
    <xf numFmtId="185" fontId="8" fillId="0" borderId="0" xfId="0" applyNumberFormat="1" applyFont="1" applyBorder="1" applyAlignment="1">
      <alignment/>
    </xf>
    <xf numFmtId="185" fontId="8" fillId="0" borderId="10" xfId="0" applyNumberFormat="1" applyFont="1" applyBorder="1" applyAlignment="1">
      <alignment/>
    </xf>
    <xf numFmtId="0" fontId="5" fillId="0" borderId="0" xfId="0" applyFont="1" applyAlignment="1">
      <alignment vertical="top"/>
    </xf>
    <xf numFmtId="0" fontId="16" fillId="0" borderId="0" xfId="0" applyFont="1" applyFill="1" applyAlignment="1" applyProtection="1">
      <alignment/>
      <protection/>
    </xf>
    <xf numFmtId="0" fontId="5" fillId="0" borderId="0" xfId="0" applyFont="1" applyFill="1" applyAlignment="1" applyProtection="1">
      <alignment/>
      <protection/>
    </xf>
    <xf numFmtId="0" fontId="12" fillId="0" borderId="10" xfId="0" applyFont="1" applyBorder="1" applyAlignment="1" applyProtection="1">
      <alignment/>
      <protection/>
    </xf>
    <xf numFmtId="0" fontId="5" fillId="0" borderId="10" xfId="0" applyFont="1" applyBorder="1" applyAlignment="1" applyProtection="1">
      <alignment/>
      <protection/>
    </xf>
    <xf numFmtId="0" fontId="5" fillId="0" borderId="0" xfId="0" applyFont="1" applyAlignment="1" applyProtection="1">
      <alignment/>
      <protection/>
    </xf>
    <xf numFmtId="0" fontId="17" fillId="0" borderId="0" xfId="0" applyFont="1" applyBorder="1" applyAlignment="1" applyProtection="1">
      <alignment/>
      <protection/>
    </xf>
    <xf numFmtId="0" fontId="8" fillId="0" borderId="11" xfId="0" applyFont="1" applyBorder="1" applyAlignment="1" applyProtection="1">
      <alignment/>
      <protection/>
    </xf>
    <xf numFmtId="0" fontId="8" fillId="0" borderId="12" xfId="0" applyFont="1" applyFill="1" applyBorder="1" applyAlignment="1" applyProtection="1">
      <alignment horizontal="left" vertical="top" wrapText="1"/>
      <protection/>
    </xf>
    <xf numFmtId="0" fontId="7" fillId="0" borderId="12" xfId="0" applyFont="1" applyFill="1" applyBorder="1" applyAlignment="1" applyProtection="1">
      <alignment horizontal="left" vertical="top" wrapText="1"/>
      <protection/>
    </xf>
    <xf numFmtId="0" fontId="7" fillId="0" borderId="0" xfId="0" applyFont="1" applyAlignment="1" applyProtection="1">
      <alignment/>
      <protection/>
    </xf>
    <xf numFmtId="0" fontId="8" fillId="0" borderId="13" xfId="0" applyFont="1" applyFill="1" applyBorder="1" applyAlignment="1" applyProtection="1">
      <alignment horizontal="left" vertical="top" wrapText="1"/>
      <protection/>
    </xf>
    <xf numFmtId="0" fontId="12" fillId="0" borderId="11" xfId="0" applyFont="1" applyBorder="1" applyAlignment="1" applyProtection="1">
      <alignment/>
      <protection/>
    </xf>
    <xf numFmtId="0" fontId="12" fillId="0" borderId="12" xfId="0" applyFont="1" applyBorder="1" applyAlignment="1" applyProtection="1">
      <alignment/>
      <protection/>
    </xf>
    <xf numFmtId="0" fontId="8" fillId="0" borderId="0" xfId="0" applyFont="1" applyAlignment="1" applyProtection="1">
      <alignment vertical="center"/>
      <protection/>
    </xf>
    <xf numFmtId="0" fontId="7" fillId="0" borderId="0" xfId="0" applyFont="1" applyAlignment="1" applyProtection="1">
      <alignment vertical="center"/>
      <protection/>
    </xf>
    <xf numFmtId="0" fontId="13" fillId="0" borderId="11" xfId="0" applyFont="1" applyBorder="1" applyAlignment="1" applyProtection="1">
      <alignment horizontal="center"/>
      <protection/>
    </xf>
    <xf numFmtId="10" fontId="8" fillId="0" borderId="12" xfId="55" applyNumberFormat="1" applyFont="1" applyBorder="1" applyAlignment="1" applyProtection="1">
      <alignment horizontal="center"/>
      <protection/>
    </xf>
    <xf numFmtId="10" fontId="8" fillId="0" borderId="0" xfId="55" applyNumberFormat="1" applyFont="1" applyAlignment="1" applyProtection="1">
      <alignment horizontal="center"/>
      <protection/>
    </xf>
    <xf numFmtId="10" fontId="8" fillId="0" borderId="13" xfId="55" applyNumberFormat="1" applyFont="1" applyBorder="1" applyAlignment="1" applyProtection="1">
      <alignment horizontal="center"/>
      <protection/>
    </xf>
    <xf numFmtId="0" fontId="8" fillId="0" borderId="12" xfId="0" applyFont="1" applyBorder="1" applyAlignment="1" applyProtection="1">
      <alignment horizontal="center"/>
      <protection/>
    </xf>
    <xf numFmtId="10" fontId="8" fillId="0" borderId="13" xfId="0" applyNumberFormat="1" applyFont="1" applyBorder="1" applyAlignment="1" applyProtection="1">
      <alignment horizontal="center"/>
      <protection/>
    </xf>
    <xf numFmtId="0" fontId="8" fillId="0" borderId="12" xfId="0" applyFont="1" applyFill="1" applyBorder="1" applyAlignment="1" applyProtection="1">
      <alignment horizontal="center" vertical="top" wrapText="1"/>
      <protection/>
    </xf>
    <xf numFmtId="0" fontId="8" fillId="0" borderId="13" xfId="0" applyFont="1" applyFill="1" applyBorder="1" applyAlignment="1" applyProtection="1">
      <alignment horizontal="center" vertical="top" wrapText="1"/>
      <protection/>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Fill="1" applyBorder="1" applyAlignment="1" applyProtection="1">
      <alignment horizontal="right" wrapText="1"/>
      <protection/>
    </xf>
    <xf numFmtId="0" fontId="5" fillId="0" borderId="10" xfId="0" applyFont="1" applyFill="1" applyBorder="1" applyAlignment="1" applyProtection="1">
      <alignment horizontal="left"/>
      <protection/>
    </xf>
    <xf numFmtId="0" fontId="5" fillId="0" borderId="10" xfId="0" applyFont="1" applyFill="1" applyBorder="1" applyAlignment="1" applyProtection="1">
      <alignment horizontal="left" wrapText="1"/>
      <protection/>
    </xf>
    <xf numFmtId="3" fontId="8" fillId="0" borderId="14" xfId="47" applyNumberFormat="1" applyFont="1" applyFill="1" applyBorder="1" applyAlignment="1" applyProtection="1">
      <alignment/>
      <protection/>
    </xf>
    <xf numFmtId="3" fontId="8" fillId="33" borderId="14" xfId="47" applyNumberFormat="1" applyFont="1" applyFill="1" applyBorder="1" applyAlignment="1" applyProtection="1">
      <alignment/>
      <protection/>
    </xf>
    <xf numFmtId="3" fontId="8" fillId="33" borderId="12" xfId="47" applyNumberFormat="1" applyFont="1" applyFill="1" applyBorder="1" applyAlignment="1" applyProtection="1">
      <alignment/>
      <protection/>
    </xf>
    <xf numFmtId="3" fontId="8" fillId="36" borderId="14" xfId="47" applyNumberFormat="1" applyFont="1" applyFill="1" applyBorder="1" applyAlignment="1" applyProtection="1">
      <alignment/>
      <protection/>
    </xf>
    <xf numFmtId="3" fontId="8" fillId="36" borderId="0" xfId="47" applyNumberFormat="1" applyFont="1" applyFill="1" applyBorder="1" applyAlignment="1" applyProtection="1">
      <alignment/>
      <protection/>
    </xf>
    <xf numFmtId="3" fontId="8" fillId="36" borderId="12" xfId="47" applyNumberFormat="1" applyFont="1" applyFill="1" applyBorder="1" applyAlignment="1" applyProtection="1">
      <alignment/>
      <protection/>
    </xf>
    <xf numFmtId="3" fontId="8" fillId="0" borderId="0" xfId="47" applyNumberFormat="1" applyFont="1" applyFill="1" applyAlignment="1" applyProtection="1">
      <alignment/>
      <protection/>
    </xf>
    <xf numFmtId="0" fontId="8" fillId="0" borderId="0" xfId="0" applyFont="1" applyFill="1" applyBorder="1" applyAlignment="1" applyProtection="1">
      <alignment horizontal="center" wrapText="1"/>
      <protection/>
    </xf>
    <xf numFmtId="0" fontId="8" fillId="0" borderId="0" xfId="0" applyFont="1" applyAlignment="1" applyProtection="1">
      <alignment horizontal="center"/>
      <protection/>
    </xf>
    <xf numFmtId="195" fontId="8" fillId="0" borderId="0" xfId="0" applyNumberFormat="1" applyFont="1" applyFill="1" applyAlignment="1" applyProtection="1">
      <alignment/>
      <protection/>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8" fillId="0" borderId="1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horizontal="left" wrapText="1"/>
    </xf>
    <xf numFmtId="0" fontId="5" fillId="0" borderId="10" xfId="0" applyFont="1" applyFill="1" applyBorder="1" applyAlignment="1">
      <alignment horizontal="right" wrapText="1"/>
    </xf>
    <xf numFmtId="0" fontId="4" fillId="0" borderId="17" xfId="0" applyFont="1" applyBorder="1" applyAlignment="1">
      <alignment/>
    </xf>
    <xf numFmtId="0" fontId="8" fillId="0" borderId="17" xfId="0" applyFont="1" applyBorder="1" applyAlignment="1">
      <alignment/>
    </xf>
    <xf numFmtId="0" fontId="15" fillId="0" borderId="17" xfId="0" applyFont="1" applyBorder="1" applyAlignment="1">
      <alignment/>
    </xf>
    <xf numFmtId="0" fontId="13" fillId="0" borderId="17" xfId="0" applyFont="1" applyBorder="1" applyAlignment="1">
      <alignment/>
    </xf>
    <xf numFmtId="0" fontId="18" fillId="0" borderId="0" xfId="0" applyFont="1" applyAlignment="1">
      <alignment/>
    </xf>
    <xf numFmtId="0" fontId="15" fillId="0" borderId="0" xfId="0" applyFont="1" applyBorder="1" applyAlignment="1">
      <alignment horizontal="center"/>
    </xf>
    <xf numFmtId="0" fontId="8" fillId="0" borderId="13" xfId="0" applyFont="1" applyBorder="1" applyAlignment="1">
      <alignment/>
    </xf>
    <xf numFmtId="0" fontId="8" fillId="0" borderId="13" xfId="0" applyFont="1" applyBorder="1" applyAlignment="1">
      <alignment vertical="center"/>
    </xf>
    <xf numFmtId="0" fontId="8" fillId="0" borderId="13" xfId="0" applyFont="1" applyFill="1" applyBorder="1" applyAlignment="1">
      <alignment vertical="center"/>
    </xf>
    <xf numFmtId="190" fontId="8" fillId="36" borderId="0" xfId="0" applyNumberFormat="1" applyFont="1" applyFill="1" applyBorder="1" applyAlignment="1" applyProtection="1">
      <alignment vertical="center"/>
      <protection/>
    </xf>
    <xf numFmtId="190" fontId="8" fillId="37" borderId="0" xfId="0" applyNumberFormat="1" applyFont="1" applyFill="1" applyBorder="1" applyAlignment="1" applyProtection="1">
      <alignment vertical="center"/>
      <protection/>
    </xf>
    <xf numFmtId="3" fontId="8" fillId="33" borderId="0" xfId="0" applyNumberFormat="1" applyFont="1" applyFill="1" applyBorder="1" applyAlignment="1">
      <alignment/>
    </xf>
    <xf numFmtId="3" fontId="8" fillId="38" borderId="0" xfId="0" applyNumberFormat="1" applyFont="1" applyFill="1" applyAlignment="1">
      <alignment/>
    </xf>
    <xf numFmtId="3" fontId="8" fillId="38" borderId="0" xfId="0" applyNumberFormat="1" applyFont="1" applyFill="1" applyBorder="1" applyAlignment="1">
      <alignment/>
    </xf>
    <xf numFmtId="0" fontId="13" fillId="0" borderId="13" xfId="0" applyFont="1" applyBorder="1" applyAlignment="1">
      <alignment/>
    </xf>
    <xf numFmtId="190" fontId="13" fillId="36" borderId="13" xfId="0" applyNumberFormat="1" applyFont="1" applyFill="1" applyBorder="1" applyAlignment="1" applyProtection="1">
      <alignment vertical="center"/>
      <protection/>
    </xf>
    <xf numFmtId="190" fontId="13" fillId="37" borderId="13" xfId="0" applyNumberFormat="1" applyFont="1" applyFill="1" applyBorder="1" applyAlignment="1" applyProtection="1">
      <alignment vertical="center"/>
      <protection/>
    </xf>
    <xf numFmtId="0" fontId="13" fillId="0" borderId="0" xfId="0" applyFont="1" applyFill="1" applyBorder="1" applyAlignment="1" applyProtection="1">
      <alignment horizontal="left" vertical="center"/>
      <protection/>
    </xf>
    <xf numFmtId="0" fontId="8" fillId="0" borderId="0" xfId="0" applyFont="1" applyFill="1" applyBorder="1" applyAlignment="1">
      <alignment vertical="center"/>
    </xf>
    <xf numFmtId="0" fontId="8" fillId="39" borderId="0" xfId="0" applyFont="1" applyFill="1" applyAlignment="1">
      <alignment/>
    </xf>
    <xf numFmtId="190" fontId="13" fillId="40" borderId="0" xfId="0" applyNumberFormat="1" applyFont="1" applyFill="1" applyBorder="1" applyAlignment="1" applyProtection="1">
      <alignment vertical="center"/>
      <protection/>
    </xf>
    <xf numFmtId="190" fontId="13" fillId="41" borderId="0" xfId="0" applyNumberFormat="1" applyFont="1" applyFill="1" applyBorder="1" applyAlignment="1" applyProtection="1">
      <alignment vertical="center"/>
      <protection/>
    </xf>
    <xf numFmtId="0" fontId="13" fillId="0" borderId="0" xfId="0" applyFont="1" applyFill="1" applyBorder="1" applyAlignment="1">
      <alignment vertical="center"/>
    </xf>
    <xf numFmtId="190" fontId="8" fillId="0" borderId="13" xfId="0" applyNumberFormat="1" applyFont="1" applyFill="1" applyBorder="1" applyAlignment="1" applyProtection="1">
      <alignment vertical="center"/>
      <protection/>
    </xf>
    <xf numFmtId="0" fontId="8" fillId="0" borderId="0" xfId="0" applyFont="1" applyFill="1" applyBorder="1" applyAlignment="1">
      <alignment/>
    </xf>
    <xf numFmtId="0" fontId="13" fillId="0" borderId="13" xfId="0" applyFont="1" applyFill="1" applyBorder="1" applyAlignment="1">
      <alignment vertical="center"/>
    </xf>
    <xf numFmtId="3" fontId="8" fillId="0" borderId="13" xfId="0" applyNumberFormat="1" applyFont="1" applyFill="1" applyBorder="1" applyAlignment="1">
      <alignment/>
    </xf>
    <xf numFmtId="0" fontId="13" fillId="0" borderId="13" xfId="0" applyFont="1" applyBorder="1" applyAlignment="1">
      <alignment horizontal="left"/>
    </xf>
    <xf numFmtId="0" fontId="4" fillId="0" borderId="0" xfId="0" applyFont="1" applyAlignment="1">
      <alignment/>
    </xf>
    <xf numFmtId="0" fontId="19" fillId="0" borderId="17" xfId="0" applyFont="1" applyBorder="1" applyAlignment="1">
      <alignment horizontal="right"/>
    </xf>
    <xf numFmtId="0" fontId="19" fillId="0" borderId="10" xfId="0" applyFont="1" applyBorder="1" applyAlignment="1">
      <alignment/>
    </xf>
    <xf numFmtId="0" fontId="5" fillId="0" borderId="17" xfId="0" applyFont="1" applyFill="1" applyBorder="1" applyAlignment="1" applyProtection="1">
      <alignment horizontal="left"/>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12" xfId="0" applyFont="1" applyBorder="1" applyAlignment="1">
      <alignment horizontal="center" vertical="center"/>
    </xf>
    <xf numFmtId="0" fontId="8" fillId="0" borderId="12" xfId="0" applyFont="1" applyFill="1" applyBorder="1" applyAlignment="1">
      <alignment horizontal="center" vertical="center"/>
    </xf>
    <xf numFmtId="0" fontId="8" fillId="0" borderId="0" xfId="0" applyFont="1" applyAlignment="1">
      <alignment horizontal="center" vertical="center"/>
    </xf>
    <xf numFmtId="0" fontId="13" fillId="0" borderId="13" xfId="0" applyFont="1" applyFill="1" applyBorder="1" applyAlignment="1">
      <alignment/>
    </xf>
    <xf numFmtId="0" fontId="13" fillId="0" borderId="0" xfId="0" applyFont="1" applyBorder="1" applyAlignment="1">
      <alignment horizontal="right" vertical="center" wrapText="1"/>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NumberFormat="1" applyFont="1" applyBorder="1" applyAlignment="1">
      <alignment vertical="center"/>
    </xf>
    <xf numFmtId="10" fontId="8" fillId="0" borderId="13" xfId="0" applyNumberFormat="1" applyFont="1" applyFill="1" applyBorder="1" applyAlignment="1">
      <alignment horizontal="right" vertical="center"/>
    </xf>
    <xf numFmtId="0" fontId="13" fillId="0" borderId="13" xfId="47" applyNumberFormat="1" applyFont="1" applyBorder="1" applyAlignment="1">
      <alignment vertical="center" wrapText="1"/>
    </xf>
    <xf numFmtId="49" fontId="13" fillId="0" borderId="13" xfId="47" applyNumberFormat="1" applyFont="1" applyBorder="1" applyAlignment="1">
      <alignment horizontal="right" vertical="center" wrapText="1"/>
    </xf>
    <xf numFmtId="49" fontId="13" fillId="0" borderId="13" xfId="47" applyNumberFormat="1" applyFont="1" applyFill="1" applyBorder="1" applyAlignment="1">
      <alignment horizontal="right" vertical="center" wrapText="1"/>
    </xf>
    <xf numFmtId="0" fontId="13" fillId="0" borderId="13" xfId="0" applyFont="1" applyBorder="1" applyAlignment="1">
      <alignment horizontal="right" vertical="center" wrapText="1"/>
    </xf>
    <xf numFmtId="0" fontId="13" fillId="0" borderId="13" xfId="47" applyNumberFormat="1" applyFont="1" applyBorder="1" applyAlignment="1">
      <alignment vertical="center"/>
    </xf>
    <xf numFmtId="0" fontId="4"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11" fillId="35" borderId="0" xfId="0" applyNumberFormat="1" applyFont="1" applyFill="1" applyBorder="1" applyAlignment="1">
      <alignment vertical="center"/>
    </xf>
    <xf numFmtId="0" fontId="11" fillId="35" borderId="0" xfId="0" applyFont="1" applyFill="1" applyBorder="1" applyAlignment="1">
      <alignment vertical="center"/>
    </xf>
    <xf numFmtId="0" fontId="8" fillId="35" borderId="0" xfId="0" applyFont="1" applyFill="1" applyBorder="1" applyAlignment="1">
      <alignment vertical="center"/>
    </xf>
    <xf numFmtId="0" fontId="8" fillId="35" borderId="0" xfId="0" applyFont="1" applyFill="1" applyBorder="1" applyAlignment="1">
      <alignment horizontal="right" vertical="center"/>
    </xf>
    <xf numFmtId="0" fontId="13" fillId="0" borderId="13" xfId="0" applyFont="1" applyBorder="1" applyAlignment="1">
      <alignment vertical="center"/>
    </xf>
    <xf numFmtId="0" fontId="13" fillId="0" borderId="13" xfId="0" applyFont="1" applyFill="1" applyBorder="1" applyAlignment="1">
      <alignment horizontal="right" vertical="center"/>
    </xf>
    <xf numFmtId="10" fontId="8" fillId="0" borderId="13" xfId="55" applyNumberFormat="1" applyFont="1" applyBorder="1" applyAlignment="1">
      <alignment horizontal="right" vertical="center"/>
    </xf>
    <xf numFmtId="0" fontId="8" fillId="0" borderId="0" xfId="0" applyNumberFormat="1" applyFont="1" applyAlignment="1">
      <alignment horizontal="right" vertical="center"/>
    </xf>
    <xf numFmtId="3" fontId="8" fillId="0" borderId="0" xfId="0" applyNumberFormat="1" applyFont="1" applyAlignment="1">
      <alignment horizontal="right" vertical="center"/>
    </xf>
    <xf numFmtId="185" fontId="8" fillId="0" borderId="0" xfId="0" applyNumberFormat="1" applyFont="1" applyFill="1" applyAlignment="1">
      <alignment horizontal="right" vertical="center"/>
    </xf>
    <xf numFmtId="185" fontId="8" fillId="0" borderId="0" xfId="0" applyNumberFormat="1" applyFont="1" applyAlignment="1">
      <alignment horizontal="right" vertical="center"/>
    </xf>
    <xf numFmtId="0" fontId="11" fillId="35" borderId="0" xfId="0" applyFont="1" applyFill="1" applyAlignment="1">
      <alignment horizontal="left" vertical="center"/>
    </xf>
    <xf numFmtId="0" fontId="8" fillId="35" borderId="0" xfId="0" applyFont="1" applyFill="1" applyAlignment="1">
      <alignment horizontal="right" vertical="center"/>
    </xf>
    <xf numFmtId="0" fontId="8" fillId="35" borderId="0" xfId="0" applyFont="1" applyFill="1" applyAlignment="1">
      <alignment vertical="center"/>
    </xf>
    <xf numFmtId="184" fontId="13" fillId="0" borderId="13" xfId="47" applyNumberFormat="1" applyFont="1" applyBorder="1" applyAlignment="1">
      <alignment horizontal="right" vertical="center" wrapText="1"/>
    </xf>
    <xf numFmtId="0" fontId="13" fillId="0" borderId="13" xfId="0" applyFont="1" applyFill="1" applyBorder="1" applyAlignment="1">
      <alignment horizontal="right" vertical="center" wrapText="1"/>
    </xf>
    <xf numFmtId="10" fontId="8" fillId="0" borderId="13" xfId="0" applyNumberFormat="1" applyFont="1" applyBorder="1" applyAlignment="1">
      <alignment horizontal="right" vertical="center"/>
    </xf>
    <xf numFmtId="0" fontId="1" fillId="0" borderId="0" xfId="0" applyNumberFormat="1" applyFont="1" applyAlignment="1">
      <alignment vertical="center"/>
    </xf>
    <xf numFmtId="0" fontId="1" fillId="0" borderId="0" xfId="0" applyFont="1" applyAlignment="1">
      <alignment vertical="center"/>
    </xf>
    <xf numFmtId="0" fontId="1" fillId="0" borderId="0" xfId="0" applyFont="1" applyFill="1" applyAlignment="1">
      <alignment horizontal="right" vertical="center"/>
    </xf>
    <xf numFmtId="49" fontId="13" fillId="0" borderId="13" xfId="47" applyNumberFormat="1" applyFont="1" applyBorder="1" applyAlignment="1">
      <alignment horizontal="right" vertical="center"/>
    </xf>
    <xf numFmtId="186" fontId="8" fillId="0" borderId="0" xfId="47" applyNumberFormat="1" applyFont="1" applyAlignment="1">
      <alignment horizontal="right" vertical="center"/>
    </xf>
    <xf numFmtId="2" fontId="8" fillId="0" borderId="0" xfId="47" applyNumberFormat="1" applyFont="1" applyAlignment="1">
      <alignment horizontal="right" vertical="center"/>
    </xf>
    <xf numFmtId="2" fontId="8" fillId="0" borderId="0" xfId="47" applyNumberFormat="1" applyFont="1" applyFill="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Fill="1" applyAlignment="1">
      <alignment horizontal="right" vertical="center"/>
    </xf>
    <xf numFmtId="0" fontId="8" fillId="0" borderId="0" xfId="47" applyNumberFormat="1" applyFont="1" applyAlignment="1">
      <alignment horizontal="right" vertical="center"/>
    </xf>
    <xf numFmtId="0" fontId="8" fillId="0" borderId="0" xfId="0" applyNumberFormat="1" applyFont="1" applyAlignment="1">
      <alignment vertical="center"/>
    </xf>
    <xf numFmtId="1" fontId="8" fillId="0" borderId="0" xfId="0" applyNumberFormat="1" applyFont="1" applyAlignment="1">
      <alignment/>
    </xf>
    <xf numFmtId="10" fontId="8" fillId="0" borderId="12" xfId="0" applyNumberFormat="1" applyFont="1" applyFill="1" applyBorder="1" applyAlignment="1">
      <alignment horizontal="right"/>
    </xf>
    <xf numFmtId="185" fontId="8" fillId="0" borderId="0" xfId="0" applyNumberFormat="1" applyFont="1" applyAlignment="1">
      <alignment horizontal="right"/>
    </xf>
    <xf numFmtId="2" fontId="8" fillId="0" borderId="0" xfId="47" applyNumberFormat="1" applyFont="1" applyAlignment="1">
      <alignment horizontal="right"/>
    </xf>
    <xf numFmtId="1" fontId="13" fillId="0" borderId="13" xfId="47" applyNumberFormat="1" applyFont="1" applyBorder="1" applyAlignment="1">
      <alignment horizontal="right" vertical="center" wrapText="1"/>
    </xf>
    <xf numFmtId="3" fontId="8" fillId="0" borderId="13" xfId="0" applyNumberFormat="1" applyFont="1" applyFill="1" applyBorder="1" applyAlignment="1">
      <alignment horizontal="right"/>
    </xf>
    <xf numFmtId="10" fontId="8" fillId="0" borderId="13" xfId="55" applyNumberFormat="1" applyFont="1" applyFill="1" applyBorder="1" applyAlignment="1">
      <alignment horizontal="right"/>
    </xf>
    <xf numFmtId="0" fontId="5" fillId="0" borderId="11" xfId="0" applyFont="1" applyFill="1" applyBorder="1" applyAlignment="1" applyProtection="1">
      <alignment horizontal="left"/>
      <protection/>
    </xf>
    <xf numFmtId="0" fontId="8" fillId="0" borderId="11" xfId="0" applyFont="1" applyFill="1" applyBorder="1" applyAlignment="1">
      <alignment/>
    </xf>
    <xf numFmtId="0" fontId="9" fillId="0" borderId="10" xfId="0" applyFont="1" applyBorder="1" applyAlignment="1" applyProtection="1">
      <alignment/>
      <protection/>
    </xf>
    <xf numFmtId="0" fontId="9" fillId="0" borderId="12" xfId="0" applyFont="1" applyFill="1" applyBorder="1" applyAlignment="1" applyProtection="1">
      <alignment/>
      <protection/>
    </xf>
    <xf numFmtId="0" fontId="21" fillId="33" borderId="11" xfId="0" applyFont="1" applyFill="1" applyBorder="1" applyAlignment="1" applyProtection="1">
      <alignment horizontal="left"/>
      <protection/>
    </xf>
    <xf numFmtId="0" fontId="21" fillId="0" borderId="0" xfId="0" applyFont="1" applyAlignment="1" applyProtection="1">
      <alignment/>
      <protection/>
    </xf>
    <xf numFmtId="0" fontId="9" fillId="0" borderId="10" xfId="0" applyFont="1" applyFill="1" applyBorder="1" applyAlignment="1" applyProtection="1">
      <alignment/>
      <protection/>
    </xf>
    <xf numFmtId="0" fontId="21" fillId="33" borderId="16" xfId="0" applyFont="1" applyFill="1" applyBorder="1" applyAlignment="1" applyProtection="1">
      <alignment horizontal="left"/>
      <protection/>
    </xf>
    <xf numFmtId="0" fontId="16" fillId="0" borderId="0" xfId="0" applyFont="1" applyAlignment="1">
      <alignment/>
    </xf>
    <xf numFmtId="0" fontId="21" fillId="33" borderId="0" xfId="0" applyFont="1" applyFill="1" applyBorder="1" applyAlignment="1">
      <alignment horizontal="center" vertical="center"/>
    </xf>
    <xf numFmtId="3" fontId="8" fillId="33" borderId="12" xfId="47" applyNumberFormat="1" applyFont="1" applyFill="1" applyBorder="1" applyAlignment="1" applyProtection="1">
      <alignment horizontal="right"/>
      <protection/>
    </xf>
    <xf numFmtId="3" fontId="8" fillId="0" borderId="0" xfId="47" applyNumberFormat="1" applyFont="1" applyFill="1" applyAlignment="1" applyProtection="1">
      <alignment horizontal="right"/>
      <protection/>
    </xf>
    <xf numFmtId="3" fontId="8" fillId="33" borderId="0" xfId="47" applyNumberFormat="1" applyFont="1" applyFill="1" applyBorder="1" applyAlignment="1" applyProtection="1">
      <alignment/>
      <protection locked="0"/>
    </xf>
    <xf numFmtId="0" fontId="21" fillId="33" borderId="0" xfId="0" applyFont="1" applyFill="1" applyBorder="1" applyAlignment="1">
      <alignment horizontal="left" vertical="center"/>
    </xf>
    <xf numFmtId="3" fontId="8" fillId="36" borderId="0" xfId="47" applyNumberFormat="1" applyFont="1" applyFill="1" applyBorder="1" applyAlignment="1" applyProtection="1">
      <alignment horizontal="right"/>
      <protection locked="0"/>
    </xf>
    <xf numFmtId="3" fontId="8" fillId="36" borderId="0" xfId="47" applyNumberFormat="1" applyFont="1" applyFill="1" applyAlignment="1" applyProtection="1">
      <alignment horizontal="right"/>
      <protection locked="0"/>
    </xf>
    <xf numFmtId="3" fontId="8" fillId="36" borderId="12" xfId="47" applyNumberFormat="1" applyFont="1" applyFill="1" applyBorder="1" applyAlignment="1" applyProtection="1">
      <alignment horizontal="right"/>
      <protection locked="0"/>
    </xf>
    <xf numFmtId="3" fontId="8" fillId="36" borderId="0" xfId="47" applyNumberFormat="1" applyFont="1" applyFill="1" applyAlignment="1" applyProtection="1">
      <alignment horizontal="right"/>
      <protection/>
    </xf>
    <xf numFmtId="3" fontId="8" fillId="0" borderId="0" xfId="0" applyNumberFormat="1" applyFont="1" applyFill="1" applyBorder="1" applyAlignment="1" applyProtection="1">
      <alignment/>
      <protection/>
    </xf>
    <xf numFmtId="3" fontId="8" fillId="33" borderId="0" xfId="47" applyNumberFormat="1" applyFont="1" applyFill="1" applyAlignment="1" applyProtection="1">
      <alignment/>
      <protection/>
    </xf>
    <xf numFmtId="3" fontId="8" fillId="36" borderId="0" xfId="47" applyNumberFormat="1" applyFont="1" applyFill="1" applyAlignment="1" applyProtection="1">
      <alignment/>
      <protection/>
    </xf>
    <xf numFmtId="3" fontId="8" fillId="33" borderId="13" xfId="47" applyNumberFormat="1" applyFont="1" applyFill="1" applyBorder="1" applyAlignment="1" applyProtection="1">
      <alignment/>
      <protection/>
    </xf>
    <xf numFmtId="3" fontId="8" fillId="36" borderId="13" xfId="47" applyNumberFormat="1" applyFont="1" applyFill="1" applyBorder="1" applyAlignment="1" applyProtection="1">
      <alignment/>
      <protection/>
    </xf>
    <xf numFmtId="3" fontId="8" fillId="0" borderId="12" xfId="47" applyNumberFormat="1" applyFont="1" applyFill="1" applyBorder="1" applyAlignment="1" applyProtection="1">
      <alignment horizontal="center"/>
      <protection/>
    </xf>
    <xf numFmtId="3" fontId="8" fillId="0" borderId="0" xfId="47" applyNumberFormat="1" applyFont="1" applyFill="1" applyBorder="1" applyAlignment="1" applyProtection="1">
      <alignment horizontal="center"/>
      <protection/>
    </xf>
    <xf numFmtId="3" fontId="8" fillId="34" borderId="0" xfId="0" applyNumberFormat="1" applyFont="1" applyFill="1" applyBorder="1" applyAlignment="1" applyProtection="1">
      <alignment horizontal="center" vertical="center"/>
      <protection/>
    </xf>
    <xf numFmtId="4" fontId="8" fillId="0" borderId="13" xfId="0" applyNumberFormat="1" applyFont="1" applyBorder="1" applyAlignment="1">
      <alignment/>
    </xf>
    <xf numFmtId="4" fontId="8" fillId="0" borderId="13" xfId="0" applyNumberFormat="1" applyFont="1" applyBorder="1" applyAlignment="1">
      <alignment horizontal="right"/>
    </xf>
    <xf numFmtId="4" fontId="8" fillId="0" borderId="13" xfId="0" applyNumberFormat="1" applyFont="1" applyFill="1" applyBorder="1" applyAlignment="1">
      <alignment horizontal="right"/>
    </xf>
    <xf numFmtId="3" fontId="8" fillId="0" borderId="13" xfId="47" applyNumberFormat="1" applyFont="1" applyBorder="1" applyAlignment="1">
      <alignment horizontal="right" vertical="center"/>
    </xf>
    <xf numFmtId="3" fontId="8" fillId="0" borderId="13" xfId="0" applyNumberFormat="1" applyFont="1" applyFill="1" applyBorder="1" applyAlignment="1">
      <alignment horizontal="right" vertical="center"/>
    </xf>
    <xf numFmtId="3" fontId="8" fillId="0" borderId="13" xfId="0" applyNumberFormat="1" applyFont="1" applyBorder="1" applyAlignment="1">
      <alignment horizontal="right" vertical="center"/>
    </xf>
    <xf numFmtId="3" fontId="8" fillId="33" borderId="0" xfId="0" applyNumberFormat="1" applyFont="1" applyFill="1" applyBorder="1" applyAlignment="1" applyProtection="1">
      <alignment vertical="center"/>
      <protection/>
    </xf>
    <xf numFmtId="3" fontId="13" fillId="33" borderId="0" xfId="0" applyNumberFormat="1" applyFont="1" applyFill="1" applyBorder="1" applyAlignment="1" applyProtection="1">
      <alignment vertical="center"/>
      <protection/>
    </xf>
    <xf numFmtId="3" fontId="13" fillId="33" borderId="0" xfId="47" applyNumberFormat="1" applyFont="1" applyFill="1" applyBorder="1" applyAlignment="1" applyProtection="1">
      <alignment vertical="center"/>
      <protection/>
    </xf>
    <xf numFmtId="3" fontId="8" fillId="0" borderId="13" xfId="0" applyNumberFormat="1" applyFont="1" applyFill="1" applyBorder="1" applyAlignment="1" applyProtection="1">
      <alignment horizontal="right" vertical="center"/>
      <protection/>
    </xf>
    <xf numFmtId="4" fontId="8" fillId="0" borderId="13" xfId="0" applyNumberFormat="1" applyFont="1" applyFill="1" applyBorder="1" applyAlignment="1">
      <alignment horizontal="right" vertical="center"/>
    </xf>
    <xf numFmtId="4" fontId="8" fillId="0" borderId="13" xfId="0" applyNumberFormat="1" applyFont="1" applyBorder="1" applyAlignment="1">
      <alignment horizontal="right" vertical="center"/>
    </xf>
    <xf numFmtId="3" fontId="8" fillId="0" borderId="13" xfId="55" applyNumberFormat="1" applyFont="1" applyBorder="1" applyAlignment="1">
      <alignment horizontal="right" vertical="center"/>
    </xf>
    <xf numFmtId="3" fontId="8" fillId="0" borderId="12" xfId="47" applyNumberFormat="1" applyFont="1" applyBorder="1" applyAlignment="1">
      <alignment horizontal="right"/>
    </xf>
    <xf numFmtId="3" fontId="8" fillId="0" borderId="12" xfId="0" applyNumberFormat="1" applyFont="1" applyBorder="1" applyAlignment="1">
      <alignment horizontal="right"/>
    </xf>
    <xf numFmtId="2" fontId="8" fillId="0" borderId="12" xfId="47" applyNumberFormat="1" applyFont="1" applyBorder="1" applyAlignment="1" applyProtection="1">
      <alignment horizontal="right"/>
      <protection/>
    </xf>
    <xf numFmtId="2" fontId="8" fillId="0" borderId="0" xfId="47" applyNumberFormat="1" applyFont="1" applyAlignment="1" applyProtection="1">
      <alignment horizontal="right"/>
      <protection/>
    </xf>
    <xf numFmtId="2" fontId="8" fillId="0" borderId="13" xfId="47" applyNumberFormat="1" applyFont="1" applyBorder="1" applyAlignment="1" applyProtection="1">
      <alignment horizontal="right"/>
      <protection/>
    </xf>
    <xf numFmtId="2" fontId="8" fillId="0" borderId="12" xfId="0" applyNumberFormat="1" applyFont="1" applyBorder="1" applyAlignment="1" applyProtection="1">
      <alignment horizontal="right"/>
      <protection/>
    </xf>
    <xf numFmtId="2" fontId="8" fillId="0" borderId="0" xfId="0" applyNumberFormat="1" applyFont="1" applyFill="1" applyAlignment="1">
      <alignment horizontal="right"/>
    </xf>
    <xf numFmtId="198" fontId="8" fillId="0" borderId="13" xfId="0" applyNumberFormat="1" applyFont="1" applyFill="1" applyBorder="1" applyAlignment="1">
      <alignment horizontal="right"/>
    </xf>
    <xf numFmtId="198" fontId="8" fillId="0" borderId="13" xfId="0" applyNumberFormat="1" applyFont="1" applyBorder="1" applyAlignment="1">
      <alignment horizontal="right" vertical="center"/>
    </xf>
    <xf numFmtId="198" fontId="8" fillId="0" borderId="0" xfId="0" applyNumberFormat="1" applyFont="1" applyBorder="1" applyAlignment="1">
      <alignment vertical="center"/>
    </xf>
    <xf numFmtId="198" fontId="8" fillId="35" borderId="0" xfId="0" applyNumberFormat="1" applyFont="1" applyFill="1" applyBorder="1" applyAlignment="1">
      <alignment vertical="center"/>
    </xf>
    <xf numFmtId="198" fontId="8" fillId="0" borderId="13" xfId="0" applyNumberFormat="1" applyFont="1" applyFill="1" applyBorder="1" applyAlignment="1">
      <alignment horizontal="right" vertical="center"/>
    </xf>
    <xf numFmtId="198" fontId="1" fillId="0" borderId="0" xfId="0" applyNumberFormat="1" applyFont="1" applyAlignment="1">
      <alignment vertical="center"/>
    </xf>
    <xf numFmtId="198" fontId="8" fillId="0" borderId="13" xfId="0" applyNumberFormat="1" applyFont="1" applyBorder="1" applyAlignment="1">
      <alignment horizontal="right"/>
    </xf>
    <xf numFmtId="198" fontId="8" fillId="0" borderId="13" xfId="0" applyNumberFormat="1" applyFont="1" applyBorder="1" applyAlignment="1">
      <alignment vertical="center"/>
    </xf>
    <xf numFmtId="198" fontId="8" fillId="0" borderId="0" xfId="0" applyNumberFormat="1" applyFont="1" applyAlignment="1">
      <alignment/>
    </xf>
    <xf numFmtId="3" fontId="13" fillId="33" borderId="0" xfId="0" applyNumberFormat="1" applyFont="1" applyFill="1" applyBorder="1" applyAlignment="1">
      <alignment/>
    </xf>
    <xf numFmtId="3" fontId="13" fillId="38" borderId="0" xfId="0" applyNumberFormat="1" applyFont="1" applyFill="1" applyAlignment="1">
      <alignment/>
    </xf>
    <xf numFmtId="0" fontId="13" fillId="0" borderId="0" xfId="0" applyFont="1" applyAlignment="1">
      <alignment/>
    </xf>
    <xf numFmtId="0" fontId="13" fillId="0" borderId="12" xfId="0" applyFont="1" applyFill="1" applyBorder="1" applyAlignment="1">
      <alignment vertical="center"/>
    </xf>
    <xf numFmtId="3" fontId="13" fillId="33" borderId="12" xfId="0" applyNumberFormat="1" applyFont="1" applyFill="1" applyBorder="1" applyAlignment="1" applyProtection="1">
      <alignment vertical="center"/>
      <protection/>
    </xf>
    <xf numFmtId="3" fontId="13" fillId="33" borderId="12" xfId="0" applyNumberFormat="1" applyFont="1" applyFill="1" applyBorder="1" applyAlignment="1">
      <alignment/>
    </xf>
    <xf numFmtId="3" fontId="13" fillId="38" borderId="12" xfId="0" applyNumberFormat="1" applyFont="1" applyFill="1" applyBorder="1" applyAlignment="1">
      <alignment/>
    </xf>
    <xf numFmtId="0" fontId="8" fillId="0" borderId="0" xfId="0" applyFont="1" applyFill="1" applyBorder="1" applyAlignment="1" applyProtection="1">
      <alignment vertical="center" shrinkToFit="1"/>
      <protection/>
    </xf>
    <xf numFmtId="0" fontId="23" fillId="0" borderId="13" xfId="0" applyFont="1" applyBorder="1" applyAlignment="1">
      <alignment horizontal="right" vertical="center" wrapText="1"/>
    </xf>
    <xf numFmtId="0" fontId="8" fillId="0" borderId="0" xfId="0" applyFont="1" applyAlignment="1">
      <alignment horizontal="left" wrapText="1"/>
    </xf>
    <xf numFmtId="0" fontId="5" fillId="0" borderId="0" xfId="0" applyFont="1" applyAlignment="1">
      <alignment horizontal="left"/>
    </xf>
    <xf numFmtId="0" fontId="13" fillId="0" borderId="11" xfId="0" applyFont="1" applyBorder="1" applyAlignment="1" applyProtection="1">
      <alignment horizontal="right"/>
      <protection/>
    </xf>
    <xf numFmtId="184" fontId="23" fillId="0" borderId="13" xfId="47" applyNumberFormat="1" applyFont="1" applyBorder="1" applyAlignment="1">
      <alignment horizontal="right" vertical="center" wrapText="1"/>
    </xf>
    <xf numFmtId="0" fontId="25" fillId="0" borderId="15" xfId="0" applyFont="1" applyFill="1" applyBorder="1" applyAlignment="1" applyProtection="1">
      <alignment horizontal="left"/>
      <protection/>
    </xf>
    <xf numFmtId="0" fontId="8" fillId="33" borderId="10" xfId="0" applyFont="1" applyFill="1" applyBorder="1" applyAlignment="1" applyProtection="1">
      <alignment horizontal="left"/>
      <protection locked="0"/>
    </xf>
    <xf numFmtId="185" fontId="8" fillId="0" borderId="14" xfId="55" applyNumberFormat="1" applyFont="1" applyBorder="1" applyAlignment="1">
      <alignment vertical="center"/>
    </xf>
    <xf numFmtId="0" fontId="8" fillId="0" borderId="14" xfId="0" applyFont="1" applyBorder="1" applyAlignment="1">
      <alignment horizontal="center" vertical="center"/>
    </xf>
    <xf numFmtId="185" fontId="8" fillId="0" borderId="14" xfId="55" applyNumberFormat="1" applyFont="1" applyBorder="1" applyAlignment="1">
      <alignment horizontal="left" vertical="center"/>
    </xf>
    <xf numFmtId="185" fontId="8" fillId="0" borderId="12" xfId="55" applyNumberFormat="1" applyFont="1" applyBorder="1" applyAlignment="1">
      <alignment vertical="center"/>
    </xf>
    <xf numFmtId="185" fontId="8" fillId="0" borderId="12" xfId="55" applyNumberFormat="1" applyFont="1" applyBorder="1" applyAlignment="1">
      <alignment horizontal="left" vertical="center"/>
    </xf>
    <xf numFmtId="185" fontId="8" fillId="0" borderId="14" xfId="55" applyNumberFormat="1" applyFont="1" applyBorder="1" applyAlignment="1">
      <alignment/>
    </xf>
    <xf numFmtId="185" fontId="8" fillId="0" borderId="12" xfId="55" applyNumberFormat="1" applyFont="1" applyBorder="1" applyAlignment="1">
      <alignment/>
    </xf>
    <xf numFmtId="3" fontId="8" fillId="34" borderId="13" xfId="0" applyNumberFormat="1" applyFont="1" applyFill="1" applyBorder="1" applyAlignment="1">
      <alignment horizontal="right" vertical="center"/>
    </xf>
    <xf numFmtId="0" fontId="8" fillId="34" borderId="0" xfId="0" applyFont="1" applyFill="1" applyBorder="1" applyAlignment="1" applyProtection="1">
      <alignment horizontal="center" vertical="center" wrapText="1"/>
      <protection/>
    </xf>
    <xf numFmtId="0" fontId="14" fillId="0" borderId="10" xfId="0" applyFont="1" applyFill="1" applyBorder="1" applyAlignment="1" applyProtection="1">
      <alignment/>
      <protection/>
    </xf>
    <xf numFmtId="0" fontId="8" fillId="0" borderId="10" xfId="0" applyFont="1" applyFill="1" applyBorder="1" applyAlignment="1" applyProtection="1">
      <alignment horizontal="center" vertical="center" wrapText="1"/>
      <protection/>
    </xf>
    <xf numFmtId="198" fontId="23" fillId="0" borderId="13" xfId="0" applyNumberFormat="1" applyFont="1" applyBorder="1" applyAlignment="1">
      <alignment horizontal="right" vertical="center" wrapText="1"/>
    </xf>
    <xf numFmtId="0" fontId="5" fillId="0" borderId="0" xfId="0" applyFont="1" applyBorder="1" applyAlignment="1" applyProtection="1">
      <alignment/>
      <protection/>
    </xf>
    <xf numFmtId="3" fontId="8" fillId="0" borderId="0" xfId="47" applyNumberFormat="1" applyFont="1" applyFill="1" applyAlignment="1" applyProtection="1">
      <alignment horizontal="right"/>
      <protection locked="0"/>
    </xf>
    <xf numFmtId="0" fontId="4" fillId="0" borderId="0" xfId="0" applyFont="1" applyAlignment="1">
      <alignment horizontal="left"/>
    </xf>
    <xf numFmtId="0" fontId="5" fillId="0" borderId="0" xfId="0" applyFont="1" applyAlignment="1">
      <alignment horizontal="justify" wrapText="1"/>
    </xf>
    <xf numFmtId="0" fontId="4" fillId="0" borderId="0" xfId="0" applyFont="1" applyFill="1" applyBorder="1" applyAlignment="1" applyProtection="1">
      <alignment horizontal="left"/>
      <protection/>
    </xf>
    <xf numFmtId="0" fontId="5" fillId="0" borderId="0" xfId="0" applyFont="1" applyFill="1" applyBorder="1" applyAlignment="1" applyProtection="1">
      <alignment horizontal="left" wrapText="1"/>
      <protection/>
    </xf>
    <xf numFmtId="0" fontId="8" fillId="0" borderId="13" xfId="0" applyFont="1" applyFill="1" applyBorder="1" applyAlignment="1" applyProtection="1">
      <alignment horizontal="left"/>
      <protection/>
    </xf>
    <xf numFmtId="0" fontId="5" fillId="0" borderId="0" xfId="0" applyFont="1" applyFill="1" applyBorder="1" applyAlignment="1" applyProtection="1">
      <alignment/>
      <protection/>
    </xf>
    <xf numFmtId="0" fontId="8" fillId="0" borderId="0" xfId="0" applyFont="1" applyAlignment="1">
      <alignment/>
    </xf>
    <xf numFmtId="0" fontId="5" fillId="0" borderId="0" xfId="0" applyFont="1" applyFill="1" applyBorder="1" applyAlignment="1" applyProtection="1">
      <alignment vertical="top"/>
      <protection/>
    </xf>
    <xf numFmtId="0" fontId="21" fillId="33" borderId="11" xfId="54"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protection locked="0"/>
    </xf>
    <xf numFmtId="0" fontId="22" fillId="33" borderId="16" xfId="45" applyFont="1" applyFill="1" applyBorder="1" applyAlignment="1" applyProtection="1">
      <alignment horizontal="left"/>
      <protection locked="0"/>
    </xf>
    <xf numFmtId="0" fontId="21" fillId="33" borderId="16" xfId="54" applyFont="1" applyFill="1" applyBorder="1" applyAlignment="1" applyProtection="1">
      <alignment horizontal="left" vertical="center" wrapText="1"/>
      <protection locked="0"/>
    </xf>
    <xf numFmtId="0" fontId="21" fillId="33" borderId="11" xfId="0" applyFont="1" applyFill="1" applyBorder="1" applyAlignment="1" applyProtection="1">
      <alignment horizontal="left" vertical="center" wrapText="1"/>
      <protection/>
    </xf>
    <xf numFmtId="0" fontId="21" fillId="33" borderId="16" xfId="0" applyFont="1" applyFill="1" applyBorder="1" applyAlignment="1" applyProtection="1">
      <alignment horizontal="left" vertical="center" wrapText="1"/>
      <protection/>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0" xfId="0" applyFont="1" applyBorder="1" applyAlignment="1">
      <alignment horizontal="left" vertical="center" wrapText="1"/>
    </xf>
    <xf numFmtId="0" fontId="8" fillId="0" borderId="14" xfId="0" applyFont="1" applyBorder="1" applyAlignment="1">
      <alignment horizontal="right" vertical="center" wrapText="1"/>
    </xf>
    <xf numFmtId="0" fontId="8" fillId="0" borderId="12" xfId="0" applyFont="1" applyBorder="1" applyAlignment="1">
      <alignment horizontal="right" vertical="center" wrapText="1"/>
    </xf>
    <xf numFmtId="0" fontId="8" fillId="0" borderId="14" xfId="0" applyFont="1" applyBorder="1" applyAlignment="1">
      <alignment horizontal="right" vertical="center"/>
    </xf>
    <xf numFmtId="0" fontId="8" fillId="0" borderId="12" xfId="0" applyFont="1" applyBorder="1" applyAlignment="1">
      <alignment horizontal="right" vertical="center"/>
    </xf>
    <xf numFmtId="49" fontId="15" fillId="0" borderId="11" xfId="0" applyNumberFormat="1" applyFont="1" applyBorder="1" applyAlignment="1">
      <alignment horizontal="left"/>
    </xf>
    <xf numFmtId="0" fontId="8" fillId="0" borderId="10" xfId="0" applyFont="1" applyBorder="1" applyAlignment="1">
      <alignment horizontal="right" vertical="center"/>
    </xf>
    <xf numFmtId="0" fontId="21" fillId="33" borderId="11" xfId="0" applyFont="1" applyFill="1" applyBorder="1" applyAlignment="1" applyProtection="1">
      <alignment horizontal="left"/>
      <protection/>
    </xf>
    <xf numFmtId="0" fontId="21" fillId="33" borderId="16" xfId="0" applyFont="1" applyFill="1" applyBorder="1" applyAlignment="1" applyProtection="1">
      <alignment horizontal="left"/>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Percent" xfId="55"/>
    <cellStyle name="Pourcentage 2" xfId="56"/>
    <cellStyle name="Pourcentage 3"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Santé financière</a:t>
            </a:r>
          </a:p>
        </c:rich>
      </c:tx>
      <c:layout>
        <c:manualLayout>
          <c:xMode val="factor"/>
          <c:yMode val="factor"/>
          <c:x val="0.015"/>
          <c:y val="0"/>
        </c:manualLayout>
      </c:layout>
      <c:spPr>
        <a:noFill/>
        <a:ln>
          <a:noFill/>
        </a:ln>
      </c:spPr>
    </c:title>
    <c:plotArea>
      <c:layout>
        <c:manualLayout>
          <c:xMode val="edge"/>
          <c:yMode val="edge"/>
          <c:x val="0.3365"/>
          <c:y val="0.3475"/>
          <c:w val="0.34775"/>
          <c:h val="0.49675"/>
        </c:manualLayout>
      </c:layout>
      <c:radarChart>
        <c:radarStyle val="marker"/>
        <c:varyColors val="0"/>
        <c:ser>
          <c:idx val="0"/>
          <c:order val="0"/>
          <c:tx>
            <c:v>Valeurs des incateurs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cat>
            <c:strRef>
              <c:f>'Tableau des indicateurs'!$AQ$9:$AQ$12</c:f>
              <c:strCache/>
            </c:strRef>
          </c:cat>
          <c:val>
            <c:numRef>
              <c:f>'Tableau des indicateurs'!$D$9:$D$12</c:f>
              <c:numCache/>
            </c:numRef>
          </c:val>
        </c:ser>
        <c:ser>
          <c:idx val="1"/>
          <c:order val="1"/>
          <c:tx>
            <c:v>Valeurs moyennes des indicateurs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'Tableau des indicateurs'!$AQ$9:$AQ$12</c:f>
              <c:strCache/>
            </c:strRef>
          </c:cat>
          <c:val>
            <c:numRef>
              <c:f>'Tableau des indicateurs'!$AR$9:$AR$12</c:f>
              <c:numCache/>
            </c:numRef>
          </c:val>
        </c:ser>
        <c:ser>
          <c:idx val="2"/>
          <c:order val="2"/>
          <c:tx>
            <c:v>max</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'Tableau des indicateurs'!$AQ$9:$AQ$12</c:f>
              <c:strCache/>
            </c:strRef>
          </c:cat>
          <c:val>
            <c:numRef>
              <c:f>'Tableau des indicateurs'!$AS$9:$AS$12</c:f>
              <c:numCache/>
            </c:numRef>
          </c:val>
        </c:ser>
        <c:axId val="9131005"/>
        <c:axId val="15070182"/>
      </c:radarChart>
      <c:catAx>
        <c:axId val="9131005"/>
        <c:scaling>
          <c:orientation val="minMax"/>
        </c:scaling>
        <c:axPos val="b"/>
        <c:majorGridlines>
          <c:spPr>
            <a:ln w="12700">
              <a:solidFill>
                <a:srgbClr val="000000"/>
              </a:solidFill>
            </a:ln>
          </c:spPr>
        </c:majorGridlines>
        <c:delete val="0"/>
        <c:numFmt formatCode="@"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5070182"/>
        <c:crosses val="autoZero"/>
        <c:auto val="0"/>
        <c:lblOffset val="100"/>
        <c:tickLblSkip val="1"/>
        <c:noMultiLvlLbl val="0"/>
      </c:catAx>
      <c:valAx>
        <c:axId val="15070182"/>
        <c:scaling>
          <c:orientation val="minMax"/>
        </c:scaling>
        <c:axPos val="l"/>
        <c:majorGridlines/>
        <c:delete val="0"/>
        <c:numFmt formatCode="General" sourceLinked="1"/>
        <c:majorTickMark val="cross"/>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9131005"/>
        <c:crossesAt val="1"/>
        <c:crossBetween val="between"/>
        <c:dispUnits/>
        <c:majorUnit val="1"/>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Qualité de la gestion financière</a:t>
            </a:r>
          </a:p>
        </c:rich>
      </c:tx>
      <c:layout>
        <c:manualLayout>
          <c:xMode val="factor"/>
          <c:yMode val="factor"/>
          <c:x val="0.03125"/>
          <c:y val="0"/>
        </c:manualLayout>
      </c:layout>
      <c:spPr>
        <a:noFill/>
        <a:ln>
          <a:noFill/>
        </a:ln>
      </c:spPr>
    </c:title>
    <c:plotArea>
      <c:layout>
        <c:manualLayout>
          <c:xMode val="edge"/>
          <c:yMode val="edge"/>
          <c:x val="0.32275"/>
          <c:y val="0.29875"/>
          <c:w val="0.35425"/>
          <c:h val="0.50975"/>
        </c:manualLayout>
      </c:layout>
      <c:radarChart>
        <c:radarStyle val="marker"/>
        <c:varyColors val="0"/>
        <c:ser>
          <c:idx val="0"/>
          <c:order val="0"/>
          <c:tx>
            <c:v>Valeurs des incateurs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cat>
            <c:strRef>
              <c:f>'Tableau des indicateurs'!$AQ$14:$AQ$17</c:f>
              <c:strCache/>
            </c:strRef>
          </c:cat>
          <c:val>
            <c:numRef>
              <c:f>'Tableau des indicateurs'!$D$14:$D$17</c:f>
              <c:numCache/>
            </c:numRef>
          </c:val>
        </c:ser>
        <c:ser>
          <c:idx val="1"/>
          <c:order val="1"/>
          <c:tx>
            <c:v>Valeurs moyennes des indicateurs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'Tableau des indicateurs'!$AQ$14:$AQ$17</c:f>
              <c:strCache/>
            </c:strRef>
          </c:cat>
          <c:val>
            <c:numRef>
              <c:f>'Tableau des indicateurs'!$AR$14:$AR$17</c:f>
              <c:numCache/>
            </c:numRef>
          </c:val>
        </c:ser>
        <c:ser>
          <c:idx val="2"/>
          <c:order val="2"/>
          <c:tx>
            <c:v>max</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'Tableau des indicateurs'!$AQ$14:$AQ$17</c:f>
              <c:strCache/>
            </c:strRef>
          </c:cat>
          <c:val>
            <c:numRef>
              <c:f>'Tableau des indicateurs'!$AS$14:$AS$17</c:f>
              <c:numCache/>
            </c:numRef>
          </c:val>
        </c:ser>
        <c:axId val="1413911"/>
        <c:axId val="12725200"/>
      </c:radarChart>
      <c:catAx>
        <c:axId val="1413911"/>
        <c:scaling>
          <c:orientation val="minMax"/>
        </c:scaling>
        <c:axPos val="b"/>
        <c:majorGridlines>
          <c:spPr>
            <a:ln w="12700">
              <a:solidFill>
                <a:srgbClr val="000000"/>
              </a:solidFill>
            </a:ln>
          </c:spPr>
        </c:majorGridlines>
        <c:delete val="0"/>
        <c:numFmt formatCode="@"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2725200"/>
        <c:crosses val="autoZero"/>
        <c:auto val="0"/>
        <c:lblOffset val="100"/>
        <c:tickLblSkip val="1"/>
        <c:noMultiLvlLbl val="0"/>
      </c:catAx>
      <c:valAx>
        <c:axId val="12725200"/>
        <c:scaling>
          <c:orientation val="minMax"/>
        </c:scaling>
        <c:axPos val="l"/>
        <c:majorGridlines/>
        <c:delete val="0"/>
        <c:numFmt formatCode="General" sourceLinked="1"/>
        <c:majorTickMark val="cross"/>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413911"/>
        <c:crossesAt val="1"/>
        <c:crossBetween val="between"/>
        <c:dispUnits/>
        <c:maj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7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0.51125</cdr:x>
      <cdr:y>0.50175</cdr:y>
    </cdr:from>
    <cdr:to>
      <cdr:x>0.53025</cdr:x>
      <cdr:y>0.5675</cdr:y>
    </cdr:to>
    <cdr:sp>
      <cdr:nvSpPr>
        <cdr:cNvPr id="1" name="Text Box 1"/>
        <cdr:cNvSpPr txBox="1">
          <a:spLocks noChangeArrowheads="1"/>
        </cdr:cNvSpPr>
      </cdr:nvSpPr>
      <cdr:spPr>
        <a:xfrm>
          <a:off x="3619500" y="2495550"/>
          <a:ext cx="133350" cy="323850"/>
        </a:xfrm>
        <a:prstGeom prst="rect">
          <a:avLst/>
        </a:prstGeom>
        <a:noFill/>
        <a:ln w="1" cmpd="sng">
          <a:noFill/>
        </a:ln>
      </cdr:spPr>
      <cdr:txBody>
        <a:bodyPr vertOverflow="clip" wrap="square" lIns="36576" tIns="32004" rIns="36576" bIns="32004" anchor="ctr">
          <a:spAutoFit/>
        </a:bodyPr>
        <a:p>
          <a:pPr algn="ctr">
            <a:defRPr/>
          </a:pPr>
          <a:r>
            <a:rPr lang="en-US" cap="none" sz="1725" b="0" i="0" u="none" baseline="0">
              <a:solidFill>
                <a:srgbClr val="000000"/>
              </a:solidFill>
              <a:latin typeface="Arial"/>
              <a:ea typeface="Arial"/>
              <a:cs typeface="Aria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0.513</cdr:x>
      <cdr:y>0.47775</cdr:y>
    </cdr:from>
    <cdr:to>
      <cdr:x>0.532</cdr:x>
      <cdr:y>0.5435</cdr:y>
    </cdr:to>
    <cdr:sp>
      <cdr:nvSpPr>
        <cdr:cNvPr id="1" name="Text Box 1"/>
        <cdr:cNvSpPr txBox="1">
          <a:spLocks noChangeArrowheads="1"/>
        </cdr:cNvSpPr>
      </cdr:nvSpPr>
      <cdr:spPr>
        <a:xfrm>
          <a:off x="3638550" y="2362200"/>
          <a:ext cx="133350" cy="323850"/>
        </a:xfrm>
        <a:prstGeom prst="rect">
          <a:avLst/>
        </a:prstGeom>
        <a:noFill/>
        <a:ln w="1" cmpd="sng">
          <a:noFill/>
        </a:ln>
      </cdr:spPr>
      <cdr:txBody>
        <a:bodyPr vertOverflow="clip" wrap="square" lIns="36576" tIns="32004" rIns="36576" bIns="32004" anchor="ctr">
          <a:spAutoFit/>
        </a:bodyPr>
        <a:p>
          <a:pPr algn="ctr">
            <a:defRPr/>
          </a:pPr>
          <a:r>
            <a:rPr lang="en-US" cap="none" sz="1725"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xdr:rowOff>
    </xdr:from>
    <xdr:to>
      <xdr:col>6</xdr:col>
      <xdr:colOff>723900</xdr:colOff>
      <xdr:row>48</xdr:row>
      <xdr:rowOff>142875</xdr:rowOff>
    </xdr:to>
    <xdr:graphicFrame>
      <xdr:nvGraphicFramePr>
        <xdr:cNvPr id="1" name="Graphique 1"/>
        <xdr:cNvGraphicFramePr/>
      </xdr:nvGraphicFramePr>
      <xdr:xfrm>
        <a:off x="0" y="3638550"/>
        <a:ext cx="7096125" cy="4991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50</xdr:row>
      <xdr:rowOff>9525</xdr:rowOff>
    </xdr:from>
    <xdr:to>
      <xdr:col>6</xdr:col>
      <xdr:colOff>733425</xdr:colOff>
      <xdr:row>80</xdr:row>
      <xdr:rowOff>114300</xdr:rowOff>
    </xdr:to>
    <xdr:graphicFrame>
      <xdr:nvGraphicFramePr>
        <xdr:cNvPr id="2" name="Graphique 2"/>
        <xdr:cNvGraphicFramePr/>
      </xdr:nvGraphicFramePr>
      <xdr:xfrm>
        <a:off x="0" y="8820150"/>
        <a:ext cx="7105650" cy="4962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J16"/>
  <sheetViews>
    <sheetView showGridLines="0" tabSelected="1" zoomScalePageLayoutView="0" workbookViewId="0" topLeftCell="A1">
      <selection activeCell="B11" sqref="B11"/>
    </sheetView>
  </sheetViews>
  <sheetFormatPr defaultColWidth="11.421875" defaultRowHeight="12.75"/>
  <cols>
    <col min="1" max="1" width="3.28125" style="6" customWidth="1"/>
    <col min="2" max="2" width="79.7109375" style="10" customWidth="1"/>
    <col min="3" max="16384" width="11.421875" style="6" customWidth="1"/>
  </cols>
  <sheetData>
    <row r="1" spans="1:2" ht="19.5">
      <c r="A1" s="361" t="s">
        <v>53</v>
      </c>
      <c r="B1" s="361"/>
    </row>
    <row r="2" spans="1:10" ht="42" customHeight="1">
      <c r="A2" s="362" t="s">
        <v>49</v>
      </c>
      <c r="B2" s="362"/>
      <c r="C2" s="7"/>
      <c r="D2" s="7"/>
      <c r="E2" s="7"/>
      <c r="F2" s="7"/>
      <c r="G2" s="7"/>
      <c r="H2" s="7"/>
      <c r="I2" s="7"/>
      <c r="J2" s="7"/>
    </row>
    <row r="3" spans="1:2" ht="55.5" customHeight="1">
      <c r="A3" s="362" t="s">
        <v>285</v>
      </c>
      <c r="B3" s="362"/>
    </row>
    <row r="4" ht="12" customHeight="1">
      <c r="A4" s="10"/>
    </row>
    <row r="5" ht="14.25">
      <c r="A5" s="6" t="s">
        <v>50</v>
      </c>
    </row>
    <row r="6" spans="1:2" ht="28.5">
      <c r="A6" s="143" t="s">
        <v>43</v>
      </c>
      <c r="B6" s="1" t="s">
        <v>51</v>
      </c>
    </row>
    <row r="7" spans="1:2" ht="42.75">
      <c r="A7" s="143" t="s">
        <v>44</v>
      </c>
      <c r="B7" s="1" t="s">
        <v>308</v>
      </c>
    </row>
    <row r="8" spans="1:2" ht="28.5">
      <c r="A8" s="143" t="s">
        <v>45</v>
      </c>
      <c r="B8" s="1" t="s">
        <v>52</v>
      </c>
    </row>
    <row r="9" spans="1:2" ht="28.5" customHeight="1">
      <c r="A9" s="143" t="s">
        <v>46</v>
      </c>
      <c r="B9" s="1" t="s">
        <v>305</v>
      </c>
    </row>
    <row r="10" spans="1:2" ht="28.5" customHeight="1">
      <c r="A10" s="143" t="s">
        <v>48</v>
      </c>
      <c r="B10" s="1" t="s">
        <v>327</v>
      </c>
    </row>
    <row r="12" spans="1:2" s="8" customFormat="1" ht="42.75" customHeight="1">
      <c r="A12" s="362" t="s">
        <v>325</v>
      </c>
      <c r="B12" s="362"/>
    </row>
    <row r="13" spans="2:3" s="8" customFormat="1" ht="14.25">
      <c r="B13" s="11"/>
      <c r="C13" s="9"/>
    </row>
    <row r="16" ht="14.25">
      <c r="B16" s="12"/>
    </row>
  </sheetData>
  <sheetProtection password="CF47" sheet="1" objects="1" scenarios="1"/>
  <mergeCells count="4">
    <mergeCell ref="A1:B1"/>
    <mergeCell ref="A2:B2"/>
    <mergeCell ref="A3:B3"/>
    <mergeCell ref="A12:B12"/>
  </mergeCells>
  <printOptions/>
  <pageMargins left="0.984251968503937" right="0.5905511811023623" top="0.7874015748031497" bottom="0.787401574803149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N108"/>
  <sheetViews>
    <sheetView zoomScalePageLayoutView="0" workbookViewId="0" topLeftCell="A1">
      <selection activeCell="G11" sqref="G11:G12"/>
    </sheetView>
  </sheetViews>
  <sheetFormatPr defaultColWidth="11.421875" defaultRowHeight="12.75"/>
  <cols>
    <col min="1" max="1" width="11.421875" style="59" customWidth="1"/>
    <col min="2" max="2" width="47.140625" style="26" customWidth="1"/>
    <col min="3" max="5" width="14.7109375" style="14" customWidth="1"/>
    <col min="6" max="6" width="14.7109375" style="15" customWidth="1"/>
    <col min="7" max="7" width="15.28125" style="14" customWidth="1"/>
    <col min="8" max="8" width="21.28125" style="14" customWidth="1"/>
    <col min="9" max="16384" width="11.421875" style="14" customWidth="1"/>
  </cols>
  <sheetData>
    <row r="1" spans="1:2" ht="19.5">
      <c r="A1" s="363" t="s">
        <v>54</v>
      </c>
      <c r="B1" s="363"/>
    </row>
    <row r="2" spans="1:6" ht="19.5" customHeight="1">
      <c r="A2" s="366" t="s">
        <v>55</v>
      </c>
      <c r="B2" s="367"/>
      <c r="C2" s="367"/>
      <c r="D2" s="367"/>
      <c r="E2" s="367"/>
      <c r="F2" s="367"/>
    </row>
    <row r="3" spans="1:6" ht="14.25">
      <c r="A3" s="368" t="s">
        <v>56</v>
      </c>
      <c r="B3" s="368"/>
      <c r="C3" s="368"/>
      <c r="D3" s="368"/>
      <c r="E3" s="368"/>
      <c r="F3" s="368"/>
    </row>
    <row r="4" spans="1:8" ht="14.25">
      <c r="A4" s="364" t="s">
        <v>57</v>
      </c>
      <c r="B4" s="364"/>
      <c r="C4" s="364"/>
      <c r="D4" s="364"/>
      <c r="E4" s="364"/>
      <c r="F4" s="364"/>
      <c r="G4" s="364"/>
      <c r="H4" s="18"/>
    </row>
    <row r="5" spans="1:8" ht="28.5" customHeight="1">
      <c r="A5" s="364" t="s">
        <v>309</v>
      </c>
      <c r="B5" s="364"/>
      <c r="C5" s="364"/>
      <c r="D5" s="364"/>
      <c r="E5" s="364"/>
      <c r="F5" s="364"/>
      <c r="G5" s="364"/>
      <c r="H5" s="19"/>
    </row>
    <row r="6" spans="1:8" ht="19.5" customHeight="1" thickBot="1">
      <c r="A6" s="19"/>
      <c r="B6" s="19"/>
      <c r="C6" s="19"/>
      <c r="D6" s="19"/>
      <c r="E6" s="19"/>
      <c r="F6" s="19"/>
      <c r="G6" s="19"/>
      <c r="H6" s="19"/>
    </row>
    <row r="7" spans="1:7" ht="19.5">
      <c r="A7" s="78" t="s">
        <v>58</v>
      </c>
      <c r="B7" s="79"/>
      <c r="C7" s="369"/>
      <c r="D7" s="369"/>
      <c r="E7" s="369"/>
      <c r="F7" s="21"/>
      <c r="G7" s="20"/>
    </row>
    <row r="8" spans="1:7" ht="20.25" thickBot="1">
      <c r="A8" s="22" t="s">
        <v>59</v>
      </c>
      <c r="B8" s="23"/>
      <c r="C8" s="372"/>
      <c r="D8" s="372"/>
      <c r="E8" s="372"/>
      <c r="F8" s="21"/>
      <c r="G8" s="20"/>
    </row>
    <row r="9" spans="1:7" s="20" customFormat="1" ht="19.5" customHeight="1">
      <c r="A9" s="14"/>
      <c r="B9" s="14"/>
      <c r="C9" s="14"/>
      <c r="D9" s="14"/>
      <c r="E9" s="14"/>
      <c r="F9" s="17"/>
      <c r="G9" s="14"/>
    </row>
    <row r="10" spans="1:7" s="20" customFormat="1" ht="18.75" customHeight="1" thickBot="1">
      <c r="A10" s="24" t="s">
        <v>60</v>
      </c>
      <c r="B10" s="25"/>
      <c r="C10" s="25"/>
      <c r="D10" s="25"/>
      <c r="E10" s="25"/>
      <c r="F10" s="17"/>
      <c r="G10" s="14"/>
    </row>
    <row r="11" spans="1:5" ht="25.5">
      <c r="A11" s="81"/>
      <c r="C11" s="80" t="s">
        <v>59</v>
      </c>
      <c r="D11" s="80" t="s">
        <v>62</v>
      </c>
      <c r="E11" s="80" t="s">
        <v>63</v>
      </c>
    </row>
    <row r="12" spans="1:5" ht="13.5" thickBot="1">
      <c r="A12" s="356"/>
      <c r="B12" s="25"/>
      <c r="C12" s="357">
        <f>+C8</f>
        <v>0</v>
      </c>
      <c r="D12" s="357">
        <f>+C12-1</f>
        <v>-1</v>
      </c>
      <c r="E12" s="357">
        <f>+C12-2</f>
        <v>-2</v>
      </c>
    </row>
    <row r="13" spans="1:8" ht="13.5" thickBot="1">
      <c r="A13" s="81"/>
      <c r="B13" s="26" t="s">
        <v>306</v>
      </c>
      <c r="C13" s="46"/>
      <c r="D13" s="292"/>
      <c r="E13" s="355" t="s">
        <v>77</v>
      </c>
      <c r="G13" s="360"/>
      <c r="H13" s="360"/>
    </row>
    <row r="14" spans="1:5" ht="19.5" customHeight="1">
      <c r="A14" s="82" t="s">
        <v>0</v>
      </c>
      <c r="B14" s="83"/>
      <c r="C14" s="27"/>
      <c r="D14" s="27"/>
      <c r="E14" s="27"/>
    </row>
    <row r="15" spans="1:7" ht="19.5" customHeight="1">
      <c r="A15" s="28" t="s">
        <v>64</v>
      </c>
      <c r="B15" s="29"/>
      <c r="C15" s="30"/>
      <c r="D15" s="30"/>
      <c r="E15" s="30"/>
      <c r="F15" s="26"/>
      <c r="G15" s="26"/>
    </row>
    <row r="16" spans="1:7" ht="19.5" customHeight="1">
      <c r="A16" s="31" t="s">
        <v>65</v>
      </c>
      <c r="B16" s="32"/>
      <c r="C16" s="33"/>
      <c r="D16" s="33"/>
      <c r="E16" s="33"/>
      <c r="F16" s="26"/>
      <c r="G16" s="26"/>
    </row>
    <row r="17" spans="1:9" ht="12.75">
      <c r="A17" s="34">
        <v>400</v>
      </c>
      <c r="B17" s="35" t="s">
        <v>291</v>
      </c>
      <c r="C17" s="36"/>
      <c r="D17" s="37" t="s">
        <v>77</v>
      </c>
      <c r="E17" s="37" t="s">
        <v>77</v>
      </c>
      <c r="F17" s="26"/>
      <c r="G17" s="26"/>
      <c r="H17" s="26"/>
      <c r="I17" s="26"/>
    </row>
    <row r="18" spans="1:9" ht="12.75">
      <c r="A18" s="38">
        <v>401</v>
      </c>
      <c r="B18" s="29" t="s">
        <v>287</v>
      </c>
      <c r="C18" s="39"/>
      <c r="D18" s="40" t="s">
        <v>77</v>
      </c>
      <c r="E18" s="40" t="s">
        <v>77</v>
      </c>
      <c r="F18" s="26"/>
      <c r="G18" s="41"/>
      <c r="H18" s="26"/>
      <c r="I18" s="26"/>
    </row>
    <row r="19" spans="1:9" ht="19.5" customHeight="1">
      <c r="A19" s="84" t="s">
        <v>66</v>
      </c>
      <c r="B19" s="85"/>
      <c r="C19" s="38"/>
      <c r="D19" s="38"/>
      <c r="E19" s="38"/>
      <c r="F19" s="26"/>
      <c r="G19" s="41"/>
      <c r="H19" s="42"/>
      <c r="I19" s="26"/>
    </row>
    <row r="20" spans="1:9" ht="19.5" customHeight="1">
      <c r="A20" s="28" t="s">
        <v>64</v>
      </c>
      <c r="B20" s="29"/>
      <c r="C20" s="38"/>
      <c r="D20" s="38"/>
      <c r="E20" s="38"/>
      <c r="F20" s="26"/>
      <c r="G20" s="26"/>
      <c r="H20" s="43"/>
      <c r="I20" s="26"/>
    </row>
    <row r="21" spans="1:9" ht="19.5" customHeight="1">
      <c r="A21" s="31" t="s">
        <v>67</v>
      </c>
      <c r="B21" s="32"/>
      <c r="C21" s="33"/>
      <c r="D21" s="33"/>
      <c r="E21" s="33"/>
      <c r="F21" s="26"/>
      <c r="G21" s="26"/>
      <c r="H21" s="43"/>
      <c r="I21" s="26"/>
    </row>
    <row r="22" spans="1:9" ht="12.75">
      <c r="A22" s="44" t="s">
        <v>1</v>
      </c>
      <c r="B22" s="45" t="s">
        <v>67</v>
      </c>
      <c r="C22" s="46"/>
      <c r="D22" s="291"/>
      <c r="E22" s="47" t="s">
        <v>77</v>
      </c>
      <c r="F22" s="26"/>
      <c r="G22" s="26"/>
      <c r="H22" s="26"/>
      <c r="I22" s="26"/>
    </row>
    <row r="23" spans="1:9" ht="12.75">
      <c r="A23" s="44" t="s">
        <v>2</v>
      </c>
      <c r="B23" s="48" t="s">
        <v>68</v>
      </c>
      <c r="C23" s="46"/>
      <c r="D23" s="47" t="s">
        <v>77</v>
      </c>
      <c r="E23" s="47" t="s">
        <v>77</v>
      </c>
      <c r="H23" s="26"/>
      <c r="I23" s="26"/>
    </row>
    <row r="24" spans="1:9" ht="12.75">
      <c r="A24" s="44">
        <v>321</v>
      </c>
      <c r="B24" s="45" t="s">
        <v>69</v>
      </c>
      <c r="C24" s="46"/>
      <c r="D24" s="47" t="s">
        <v>77</v>
      </c>
      <c r="E24" s="47" t="s">
        <v>77</v>
      </c>
      <c r="H24" s="26"/>
      <c r="I24" s="26"/>
    </row>
    <row r="25" spans="1:5" ht="12.75" customHeight="1">
      <c r="A25" s="44">
        <v>322</v>
      </c>
      <c r="B25" s="45" t="s">
        <v>290</v>
      </c>
      <c r="C25" s="46"/>
      <c r="D25" s="47" t="s">
        <v>77</v>
      </c>
      <c r="E25" s="47" t="s">
        <v>77</v>
      </c>
    </row>
    <row r="26" spans="1:5" ht="12.75" customHeight="1">
      <c r="A26" s="44">
        <v>323</v>
      </c>
      <c r="B26" s="26" t="s">
        <v>71</v>
      </c>
      <c r="C26" s="46"/>
      <c r="D26" s="47" t="s">
        <v>77</v>
      </c>
      <c r="E26" s="47" t="s">
        <v>77</v>
      </c>
    </row>
    <row r="27" spans="1:5" ht="12.75" customHeight="1">
      <c r="A27" s="44">
        <v>33</v>
      </c>
      <c r="B27" s="48" t="s">
        <v>72</v>
      </c>
      <c r="C27" s="46"/>
      <c r="D27" s="292"/>
      <c r="E27" s="47" t="s">
        <v>77</v>
      </c>
    </row>
    <row r="28" spans="1:5" ht="12.75" customHeight="1">
      <c r="A28" s="44" t="s">
        <v>3</v>
      </c>
      <c r="B28" s="48" t="s">
        <v>73</v>
      </c>
      <c r="C28" s="46"/>
      <c r="D28" s="292"/>
      <c r="E28" s="47" t="s">
        <v>77</v>
      </c>
    </row>
    <row r="29" spans="1:7" ht="12.75" customHeight="1">
      <c r="A29" s="44">
        <v>332</v>
      </c>
      <c r="B29" s="48" t="s">
        <v>324</v>
      </c>
      <c r="C29" s="46"/>
      <c r="D29" s="292"/>
      <c r="E29" s="47" t="s">
        <v>77</v>
      </c>
      <c r="G29" s="360"/>
    </row>
    <row r="30" spans="1:5" ht="12.75">
      <c r="A30" s="44">
        <v>37</v>
      </c>
      <c r="B30" s="26" t="s">
        <v>74</v>
      </c>
      <c r="C30" s="46"/>
      <c r="D30" s="292"/>
      <c r="E30" s="47" t="s">
        <v>77</v>
      </c>
    </row>
    <row r="31" spans="1:5" ht="12.75" customHeight="1">
      <c r="A31" s="44" t="s">
        <v>4</v>
      </c>
      <c r="B31" s="48" t="s">
        <v>75</v>
      </c>
      <c r="C31" s="49"/>
      <c r="D31" s="292"/>
      <c r="E31" s="50" t="s">
        <v>77</v>
      </c>
    </row>
    <row r="32" spans="1:5" ht="12.75">
      <c r="A32" s="51" t="s">
        <v>5</v>
      </c>
      <c r="B32" s="52" t="s">
        <v>76</v>
      </c>
      <c r="C32" s="39"/>
      <c r="D32" s="292"/>
      <c r="E32" s="40" t="s">
        <v>77</v>
      </c>
    </row>
    <row r="33" spans="1:5" ht="19.5" customHeight="1">
      <c r="A33" s="31" t="s">
        <v>65</v>
      </c>
      <c r="B33" s="53"/>
      <c r="C33" s="33"/>
      <c r="D33" s="33"/>
      <c r="E33" s="33"/>
    </row>
    <row r="34" spans="1:5" ht="12.75" customHeight="1">
      <c r="A34" s="44" t="s">
        <v>6</v>
      </c>
      <c r="B34" s="54" t="s">
        <v>65</v>
      </c>
      <c r="C34" s="46"/>
      <c r="D34" s="47" t="s">
        <v>77</v>
      </c>
      <c r="E34" s="47" t="s">
        <v>77</v>
      </c>
    </row>
    <row r="35" spans="1:5" ht="12.75" customHeight="1">
      <c r="A35" s="44">
        <v>400</v>
      </c>
      <c r="B35" s="26" t="s">
        <v>78</v>
      </c>
      <c r="C35" s="46"/>
      <c r="D35" s="47" t="s">
        <v>77</v>
      </c>
      <c r="E35" s="47" t="s">
        <v>77</v>
      </c>
    </row>
    <row r="36" spans="1:5" ht="12.75">
      <c r="A36" s="44">
        <v>401</v>
      </c>
      <c r="B36" s="26" t="s">
        <v>79</v>
      </c>
      <c r="C36" s="46"/>
      <c r="D36" s="47" t="s">
        <v>77</v>
      </c>
      <c r="E36" s="47" t="s">
        <v>77</v>
      </c>
    </row>
    <row r="37" spans="1:5" ht="12.75">
      <c r="A37" s="44">
        <v>402</v>
      </c>
      <c r="B37" s="26" t="s">
        <v>80</v>
      </c>
      <c r="C37" s="46"/>
      <c r="D37" s="47" t="s">
        <v>77</v>
      </c>
      <c r="E37" s="47" t="s">
        <v>77</v>
      </c>
    </row>
    <row r="38" spans="1:5" ht="12.75">
      <c r="A38" s="44">
        <v>403</v>
      </c>
      <c r="B38" s="26" t="s">
        <v>81</v>
      </c>
      <c r="C38" s="46"/>
      <c r="D38" s="47" t="s">
        <v>77</v>
      </c>
      <c r="E38" s="47" t="s">
        <v>77</v>
      </c>
    </row>
    <row r="39" spans="1:5" ht="12.75">
      <c r="A39" s="44">
        <v>404</v>
      </c>
      <c r="B39" s="26" t="s">
        <v>82</v>
      </c>
      <c r="C39" s="46"/>
      <c r="D39" s="47" t="s">
        <v>77</v>
      </c>
      <c r="E39" s="47" t="s">
        <v>77</v>
      </c>
    </row>
    <row r="40" spans="1:5" ht="12.75">
      <c r="A40" s="44">
        <v>420</v>
      </c>
      <c r="B40" s="26" t="s">
        <v>83</v>
      </c>
      <c r="C40" s="46"/>
      <c r="D40" s="47" t="s">
        <v>77</v>
      </c>
      <c r="E40" s="47" t="s">
        <v>77</v>
      </c>
    </row>
    <row r="41" spans="1:5" ht="12.75">
      <c r="A41" s="44">
        <v>421</v>
      </c>
      <c r="B41" s="26" t="s">
        <v>84</v>
      </c>
      <c r="C41" s="46"/>
      <c r="D41" s="47" t="s">
        <v>77</v>
      </c>
      <c r="E41" s="47" t="s">
        <v>77</v>
      </c>
    </row>
    <row r="42" spans="1:5" ht="12.75">
      <c r="A42" s="44">
        <v>422</v>
      </c>
      <c r="B42" s="26" t="s">
        <v>85</v>
      </c>
      <c r="C42" s="46"/>
      <c r="D42" s="47" t="s">
        <v>77</v>
      </c>
      <c r="E42" s="47" t="s">
        <v>77</v>
      </c>
    </row>
    <row r="43" spans="1:5" ht="12.75">
      <c r="A43" s="44">
        <v>423</v>
      </c>
      <c r="B43" s="26" t="s">
        <v>86</v>
      </c>
      <c r="C43" s="46"/>
      <c r="D43" s="47" t="s">
        <v>77</v>
      </c>
      <c r="E43" s="47" t="s">
        <v>77</v>
      </c>
    </row>
    <row r="44" spans="1:7" ht="12.75">
      <c r="A44" s="44" t="s">
        <v>7</v>
      </c>
      <c r="B44" s="26" t="s">
        <v>87</v>
      </c>
      <c r="C44" s="46"/>
      <c r="D44" s="47" t="s">
        <v>77</v>
      </c>
      <c r="E44" s="47" t="s">
        <v>77</v>
      </c>
      <c r="F44" s="26"/>
      <c r="G44" s="26"/>
    </row>
    <row r="45" spans="1:7" ht="12.75">
      <c r="A45" s="44" t="s">
        <v>8</v>
      </c>
      <c r="B45" s="54" t="s">
        <v>88</v>
      </c>
      <c r="C45" s="46"/>
      <c r="D45" s="47" t="s">
        <v>77</v>
      </c>
      <c r="E45" s="47" t="s">
        <v>77</v>
      </c>
      <c r="F45" s="26"/>
      <c r="G45" s="26"/>
    </row>
    <row r="46" spans="1:8" ht="12.75">
      <c r="A46" s="51" t="s">
        <v>9</v>
      </c>
      <c r="B46" s="55" t="s">
        <v>76</v>
      </c>
      <c r="C46" s="39"/>
      <c r="D46" s="40" t="s">
        <v>77</v>
      </c>
      <c r="E46" s="40" t="s">
        <v>77</v>
      </c>
      <c r="F46" s="26"/>
      <c r="G46" s="26"/>
      <c r="H46" s="26"/>
    </row>
    <row r="47" spans="1:14" ht="19.5" customHeight="1">
      <c r="A47" s="28" t="s">
        <v>144</v>
      </c>
      <c r="B47" s="28"/>
      <c r="C47" s="38"/>
      <c r="D47" s="38"/>
      <c r="E47" s="38"/>
      <c r="F47" s="26"/>
      <c r="G47" s="26"/>
      <c r="H47" s="26"/>
      <c r="I47" s="26"/>
      <c r="J47" s="26"/>
      <c r="K47" s="26"/>
      <c r="L47" s="26"/>
      <c r="M47" s="26"/>
      <c r="N47" s="26"/>
    </row>
    <row r="48" spans="1:14" ht="19.5" customHeight="1">
      <c r="A48" s="31" t="s">
        <v>90</v>
      </c>
      <c r="C48" s="288"/>
      <c r="D48" s="33"/>
      <c r="E48" s="33"/>
      <c r="F48" s="26"/>
      <c r="G48" s="26"/>
      <c r="H48" s="56"/>
      <c r="I48" s="26"/>
      <c r="J48" s="26"/>
      <c r="K48" s="26"/>
      <c r="L48" s="26"/>
      <c r="M48" s="26"/>
      <c r="N48" s="26"/>
    </row>
    <row r="49" spans="1:14" ht="12.75">
      <c r="A49" s="44">
        <v>50</v>
      </c>
      <c r="B49" s="57" t="s">
        <v>91</v>
      </c>
      <c r="C49" s="36"/>
      <c r="D49" s="291"/>
      <c r="E49" s="291"/>
      <c r="F49" s="26"/>
      <c r="G49" s="26"/>
      <c r="H49" s="26"/>
      <c r="I49" s="58"/>
      <c r="J49" s="58"/>
      <c r="K49" s="26"/>
      <c r="L49" s="43"/>
      <c r="M49" s="43"/>
      <c r="N49" s="26"/>
    </row>
    <row r="50" spans="1:14" ht="12.75">
      <c r="A50" s="44">
        <v>52</v>
      </c>
      <c r="B50" s="54" t="s">
        <v>92</v>
      </c>
      <c r="C50" s="49"/>
      <c r="D50" s="291"/>
      <c r="E50" s="291"/>
      <c r="F50" s="59"/>
      <c r="G50" s="26"/>
      <c r="H50" s="26"/>
      <c r="I50" s="26"/>
      <c r="J50" s="26"/>
      <c r="K50" s="26"/>
      <c r="L50" s="26"/>
      <c r="M50" s="26"/>
      <c r="N50" s="26"/>
    </row>
    <row r="51" spans="1:14" ht="12.75">
      <c r="A51" s="44">
        <v>56</v>
      </c>
      <c r="B51" s="54" t="s">
        <v>93</v>
      </c>
      <c r="C51" s="49"/>
      <c r="D51" s="291"/>
      <c r="E51" s="291"/>
      <c r="F51" s="26"/>
      <c r="G51" s="26"/>
      <c r="H51" s="26"/>
      <c r="I51" s="26"/>
      <c r="J51" s="26"/>
      <c r="K51" s="26"/>
      <c r="L51" s="26"/>
      <c r="M51" s="26"/>
      <c r="N51" s="26"/>
    </row>
    <row r="52" spans="1:14" ht="12.75">
      <c r="A52" s="44">
        <v>57</v>
      </c>
      <c r="B52" s="54" t="s">
        <v>74</v>
      </c>
      <c r="C52" s="49"/>
      <c r="D52" s="292"/>
      <c r="E52" s="292"/>
      <c r="H52" s="26"/>
      <c r="I52" s="26"/>
      <c r="J52" s="26"/>
      <c r="K52" s="26"/>
      <c r="L52" s="26"/>
      <c r="M52" s="26"/>
      <c r="N52" s="26"/>
    </row>
    <row r="53" spans="1:14" ht="12.75">
      <c r="A53" s="44">
        <v>58</v>
      </c>
      <c r="B53" s="54" t="s">
        <v>94</v>
      </c>
      <c r="C53" s="39"/>
      <c r="D53" s="293"/>
      <c r="E53" s="293"/>
      <c r="H53" s="26"/>
      <c r="I53" s="26"/>
      <c r="J53" s="26"/>
      <c r="K53" s="26"/>
      <c r="L53" s="26"/>
      <c r="M53" s="26"/>
      <c r="N53" s="26"/>
    </row>
    <row r="54" spans="1:14" ht="12.75">
      <c r="A54" s="60"/>
      <c r="B54" s="61" t="s">
        <v>293</v>
      </c>
      <c r="C54" s="287">
        <f>SUM(C49:C53)</f>
        <v>0</v>
      </c>
      <c r="D54" s="294">
        <f>SUM(D49:D53)</f>
        <v>0</v>
      </c>
      <c r="E54" s="294">
        <f>SUM(E49:E53)</f>
        <v>0</v>
      </c>
      <c r="F54" s="62"/>
      <c r="G54" s="62"/>
      <c r="I54" s="26"/>
      <c r="J54" s="26"/>
      <c r="K54" s="26"/>
      <c r="L54" s="26"/>
      <c r="M54" s="26"/>
      <c r="N54" s="26"/>
    </row>
    <row r="55" spans="1:5" ht="19.5" customHeight="1">
      <c r="A55" s="31" t="s">
        <v>95</v>
      </c>
      <c r="C55" s="33"/>
      <c r="D55" s="33"/>
      <c r="E55" s="33"/>
    </row>
    <row r="56" spans="1:8" ht="12.75">
      <c r="A56" s="44">
        <v>60</v>
      </c>
      <c r="B56" s="57" t="s">
        <v>96</v>
      </c>
      <c r="C56" s="36"/>
      <c r="D56" s="292"/>
      <c r="E56" s="292"/>
      <c r="H56" s="62"/>
    </row>
    <row r="57" spans="1:5" ht="12.75">
      <c r="A57" s="44">
        <v>61</v>
      </c>
      <c r="B57" s="54" t="s">
        <v>97</v>
      </c>
      <c r="C57" s="49"/>
      <c r="D57" s="292"/>
      <c r="E57" s="292"/>
    </row>
    <row r="58" spans="1:5" ht="12.75">
      <c r="A58" s="44">
        <v>62</v>
      </c>
      <c r="B58" s="339" t="s">
        <v>98</v>
      </c>
      <c r="C58" s="49"/>
      <c r="D58" s="292"/>
      <c r="E58" s="292"/>
    </row>
    <row r="59" spans="1:5" ht="12.75">
      <c r="A59" s="44">
        <v>63</v>
      </c>
      <c r="B59" s="54" t="s">
        <v>99</v>
      </c>
      <c r="C59" s="49"/>
      <c r="D59" s="292"/>
      <c r="E59" s="292"/>
    </row>
    <row r="60" spans="1:5" ht="12.75">
      <c r="A60" s="44">
        <v>64</v>
      </c>
      <c r="B60" s="54" t="s">
        <v>100</v>
      </c>
      <c r="C60" s="49"/>
      <c r="D60" s="292"/>
      <c r="E60" s="292"/>
    </row>
    <row r="61" spans="1:5" ht="12.75">
      <c r="A61" s="44">
        <v>66</v>
      </c>
      <c r="B61" s="54" t="s">
        <v>101</v>
      </c>
      <c r="C61" s="49"/>
      <c r="D61" s="292"/>
      <c r="E61" s="292"/>
    </row>
    <row r="62" spans="1:5" ht="12.75">
      <c r="A62" s="44">
        <v>67</v>
      </c>
      <c r="B62" s="54" t="s">
        <v>87</v>
      </c>
      <c r="C62" s="39"/>
      <c r="D62" s="293"/>
      <c r="E62" s="293"/>
    </row>
    <row r="63" spans="1:7" ht="12.75">
      <c r="A63" s="60"/>
      <c r="B63" s="61" t="s">
        <v>102</v>
      </c>
      <c r="C63" s="287">
        <f>SUM(C56:C62)</f>
        <v>0</v>
      </c>
      <c r="D63" s="294">
        <f>SUM(D56:D62)</f>
        <v>0</v>
      </c>
      <c r="E63" s="294">
        <f>SUM(E56:E62)</f>
        <v>0</v>
      </c>
      <c r="F63" s="62"/>
      <c r="G63" s="62"/>
    </row>
    <row r="64" spans="1:7" ht="19.5" customHeight="1">
      <c r="A64" s="63" t="s">
        <v>103</v>
      </c>
      <c r="B64" s="53"/>
      <c r="C64" s="33"/>
      <c r="D64" s="33"/>
      <c r="E64" s="33"/>
      <c r="F64" s="62"/>
      <c r="G64" s="62"/>
    </row>
    <row r="65" spans="1:8" ht="19.5" customHeight="1">
      <c r="A65" s="64" t="s">
        <v>104</v>
      </c>
      <c r="B65" s="65"/>
      <c r="C65" s="38"/>
      <c r="D65" s="38"/>
      <c r="E65" s="38"/>
      <c r="H65" s="62"/>
    </row>
    <row r="66" spans="1:9" ht="12.75">
      <c r="A66" s="44">
        <v>10</v>
      </c>
      <c r="B66" s="26" t="s">
        <v>105</v>
      </c>
      <c r="C66" s="49"/>
      <c r="D66" s="292"/>
      <c r="E66" s="47" t="s">
        <v>77</v>
      </c>
      <c r="H66" s="62"/>
      <c r="I66" s="66"/>
    </row>
    <row r="67" spans="1:5" ht="12.75">
      <c r="A67" s="44">
        <v>11</v>
      </c>
      <c r="B67" s="26" t="s">
        <v>106</v>
      </c>
      <c r="C67" s="49"/>
      <c r="D67" s="292"/>
      <c r="E67" s="47" t="s">
        <v>77</v>
      </c>
    </row>
    <row r="68" spans="1:5" ht="12.75">
      <c r="A68" s="44">
        <v>12</v>
      </c>
      <c r="B68" s="26" t="s">
        <v>107</v>
      </c>
      <c r="C68" s="49"/>
      <c r="D68" s="292"/>
      <c r="E68" s="47" t="s">
        <v>77</v>
      </c>
    </row>
    <row r="69" spans="1:5" ht="12.75">
      <c r="A69" s="44">
        <v>13</v>
      </c>
      <c r="B69" s="26" t="s">
        <v>108</v>
      </c>
      <c r="C69" s="49"/>
      <c r="D69" s="291"/>
      <c r="E69" s="50" t="s">
        <v>77</v>
      </c>
    </row>
    <row r="70" spans="1:5" ht="12.75">
      <c r="A70" s="51">
        <v>19</v>
      </c>
      <c r="B70" s="29" t="s">
        <v>109</v>
      </c>
      <c r="C70" s="67"/>
      <c r="D70" s="293"/>
      <c r="E70" s="40" t="s">
        <v>77</v>
      </c>
    </row>
    <row r="71" spans="1:5" ht="19.5" customHeight="1">
      <c r="A71" s="64" t="s">
        <v>110</v>
      </c>
      <c r="B71" s="65"/>
      <c r="C71" s="38"/>
      <c r="D71" s="38"/>
      <c r="E71" s="38"/>
    </row>
    <row r="72" spans="1:5" ht="12.75">
      <c r="A72" s="44">
        <v>20</v>
      </c>
      <c r="B72" s="26" t="s">
        <v>111</v>
      </c>
      <c r="C72" s="49"/>
      <c r="D72" s="292"/>
      <c r="E72" s="47" t="s">
        <v>77</v>
      </c>
    </row>
    <row r="73" spans="1:5" ht="12.75">
      <c r="A73" s="44">
        <v>21</v>
      </c>
      <c r="B73" s="45" t="s">
        <v>69</v>
      </c>
      <c r="C73" s="49"/>
      <c r="D73" s="292"/>
      <c r="E73" s="47" t="s">
        <v>77</v>
      </c>
    </row>
    <row r="74" spans="1:5" ht="12.75">
      <c r="A74" s="44">
        <v>22</v>
      </c>
      <c r="B74" s="45" t="s">
        <v>70</v>
      </c>
      <c r="C74" s="49"/>
      <c r="D74" s="292"/>
      <c r="E74" s="47" t="s">
        <v>77</v>
      </c>
    </row>
    <row r="75" spans="1:5" ht="12.75">
      <c r="A75" s="44">
        <v>23</v>
      </c>
      <c r="B75" s="26" t="s">
        <v>112</v>
      </c>
      <c r="C75" s="289"/>
      <c r="D75" s="292"/>
      <c r="E75" s="50" t="s">
        <v>77</v>
      </c>
    </row>
    <row r="76" spans="1:5" ht="12.75">
      <c r="A76" s="44">
        <v>24</v>
      </c>
      <c r="B76" s="26" t="s">
        <v>113</v>
      </c>
      <c r="C76" s="49"/>
      <c r="D76" s="292"/>
      <c r="E76" s="50" t="s">
        <v>77</v>
      </c>
    </row>
    <row r="77" spans="1:5" ht="12.75">
      <c r="A77" s="44">
        <v>25</v>
      </c>
      <c r="B77" s="26" t="s">
        <v>114</v>
      </c>
      <c r="C77" s="49"/>
      <c r="D77" s="291"/>
      <c r="E77" s="50" t="s">
        <v>77</v>
      </c>
    </row>
    <row r="78" spans="1:5" ht="12.75">
      <c r="A78" s="51">
        <v>29</v>
      </c>
      <c r="B78" s="29" t="s">
        <v>115</v>
      </c>
      <c r="C78" s="67"/>
      <c r="D78" s="293"/>
      <c r="E78" s="40" t="s">
        <v>77</v>
      </c>
    </row>
    <row r="79" spans="3:7" ht="13.5" thickBot="1">
      <c r="C79" s="69"/>
      <c r="D79" s="69"/>
      <c r="E79" s="69"/>
      <c r="F79" s="70"/>
      <c r="G79" s="25"/>
    </row>
    <row r="80" spans="1:5" ht="16.5">
      <c r="A80" s="345" t="s">
        <v>288</v>
      </c>
      <c r="B80" s="71"/>
      <c r="C80" s="72"/>
      <c r="D80" s="73"/>
      <c r="E80" s="74"/>
    </row>
    <row r="81" spans="3:5" ht="12.75">
      <c r="C81" s="26"/>
      <c r="D81" s="75"/>
      <c r="E81" s="59"/>
    </row>
    <row r="82" spans="1:7" ht="12.75">
      <c r="A82" s="76" t="s">
        <v>116</v>
      </c>
      <c r="B82" s="76" t="s">
        <v>117</v>
      </c>
      <c r="C82" s="365" t="s">
        <v>118</v>
      </c>
      <c r="D82" s="365"/>
      <c r="E82" s="365" t="s">
        <v>119</v>
      </c>
      <c r="F82" s="365"/>
      <c r="G82" s="365"/>
    </row>
    <row r="83" spans="1:7" ht="13.5" thickBot="1">
      <c r="A83" s="346"/>
      <c r="B83" s="346"/>
      <c r="C83" s="371"/>
      <c r="D83" s="371"/>
      <c r="E83" s="370"/>
      <c r="F83" s="370"/>
      <c r="G83" s="370"/>
    </row>
    <row r="84" spans="3:5" ht="12.75">
      <c r="C84" s="77"/>
      <c r="D84" s="77"/>
      <c r="E84" s="77"/>
    </row>
    <row r="85" spans="3:5" ht="12.75">
      <c r="C85" s="77"/>
      <c r="D85" s="77"/>
      <c r="E85" s="77"/>
    </row>
    <row r="86" spans="3:5" ht="12.75">
      <c r="C86" s="77"/>
      <c r="D86" s="77"/>
      <c r="E86" s="77"/>
    </row>
    <row r="87" spans="3:5" ht="12.75">
      <c r="C87" s="77"/>
      <c r="D87" s="77"/>
      <c r="E87" s="77"/>
    </row>
    <row r="88" spans="3:5" ht="12.75">
      <c r="C88" s="77"/>
      <c r="D88" s="77"/>
      <c r="E88" s="77"/>
    </row>
    <row r="89" spans="3:5" ht="12.75">
      <c r="C89" s="77"/>
      <c r="D89" s="77"/>
      <c r="E89" s="77"/>
    </row>
    <row r="90" spans="3:5" ht="12.75">
      <c r="C90" s="77"/>
      <c r="D90" s="77"/>
      <c r="E90" s="77"/>
    </row>
    <row r="91" spans="3:5" ht="12.75">
      <c r="C91" s="77"/>
      <c r="D91" s="77"/>
      <c r="E91" s="77"/>
    </row>
    <row r="92" spans="3:5" ht="12.75">
      <c r="C92" s="77"/>
      <c r="D92" s="77"/>
      <c r="E92" s="77"/>
    </row>
    <row r="93" spans="3:5" ht="12.75">
      <c r="C93" s="77"/>
      <c r="D93" s="77"/>
      <c r="E93" s="77"/>
    </row>
    <row r="94" spans="3:5" ht="12.75">
      <c r="C94" s="77"/>
      <c r="D94" s="77"/>
      <c r="E94" s="77"/>
    </row>
    <row r="95" spans="3:5" ht="12.75">
      <c r="C95" s="77"/>
      <c r="D95" s="77"/>
      <c r="E95" s="77"/>
    </row>
    <row r="96" spans="3:5" ht="12.75">
      <c r="C96" s="77"/>
      <c r="D96" s="77"/>
      <c r="E96" s="77"/>
    </row>
    <row r="97" spans="3:5" ht="12.75">
      <c r="C97" s="77"/>
      <c r="D97" s="77"/>
      <c r="E97" s="77"/>
    </row>
    <row r="98" spans="3:5" ht="12.75">
      <c r="C98" s="77"/>
      <c r="D98" s="77"/>
      <c r="E98" s="77"/>
    </row>
    <row r="99" spans="3:5" ht="12.75">
      <c r="C99" s="77"/>
      <c r="D99" s="77"/>
      <c r="E99" s="77"/>
    </row>
    <row r="100" spans="3:5" ht="12.75">
      <c r="C100" s="77"/>
      <c r="D100" s="77"/>
      <c r="E100" s="77"/>
    </row>
    <row r="101" spans="3:5" ht="12.75">
      <c r="C101" s="77"/>
      <c r="D101" s="77"/>
      <c r="E101" s="77"/>
    </row>
    <row r="102" spans="3:5" ht="12.75">
      <c r="C102" s="77"/>
      <c r="D102" s="77"/>
      <c r="E102" s="77"/>
    </row>
    <row r="103" spans="3:5" ht="12.75">
      <c r="C103" s="77"/>
      <c r="D103" s="77"/>
      <c r="E103" s="77"/>
    </row>
    <row r="104" spans="3:5" ht="12.75">
      <c r="C104" s="77"/>
      <c r="D104" s="77"/>
      <c r="E104" s="77"/>
    </row>
    <row r="105" spans="3:5" ht="12.75">
      <c r="C105" s="77"/>
      <c r="D105" s="77"/>
      <c r="E105" s="77"/>
    </row>
    <row r="106" spans="3:5" ht="12.75">
      <c r="C106" s="77"/>
      <c r="D106" s="77"/>
      <c r="E106" s="77"/>
    </row>
    <row r="107" spans="3:5" ht="12.75">
      <c r="C107" s="77"/>
      <c r="D107" s="77"/>
      <c r="E107" s="77"/>
    </row>
    <row r="108" spans="3:5" ht="12.75">
      <c r="C108" s="77"/>
      <c r="D108" s="77"/>
      <c r="E108" s="77"/>
    </row>
  </sheetData>
  <sheetProtection password="CF47" sheet="1"/>
  <mergeCells count="11">
    <mergeCell ref="E83:G83"/>
    <mergeCell ref="C82:D82"/>
    <mergeCell ref="C83:D83"/>
    <mergeCell ref="C8:E8"/>
    <mergeCell ref="A1:B1"/>
    <mergeCell ref="A5:G5"/>
    <mergeCell ref="A4:G4"/>
    <mergeCell ref="E82:G82"/>
    <mergeCell ref="A2:F2"/>
    <mergeCell ref="A3:F3"/>
    <mergeCell ref="C7:E7"/>
  </mergeCells>
  <printOptions/>
  <pageMargins left="0.984251968503937" right="0.3937007874015748" top="0.3937007874015748" bottom="0.3937007874015748" header="0.5118110236220472" footer="0.5118110236220472"/>
  <pageSetup fitToHeight="1" fitToWidth="1" horizontalDpi="300" verticalDpi="300" orientation="portrait" paperSize="9" scale="6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76"/>
  <sheetViews>
    <sheetView zoomScalePageLayoutView="0" workbookViewId="0" topLeftCell="A1">
      <selection activeCell="C63" sqref="C63:D75"/>
    </sheetView>
  </sheetViews>
  <sheetFormatPr defaultColWidth="11.421875" defaultRowHeight="12.75"/>
  <cols>
    <col min="1" max="1" width="11.421875" style="59" customWidth="1"/>
    <col min="2" max="2" width="47.140625" style="26" customWidth="1"/>
    <col min="3" max="5" width="14.7109375" style="14" customWidth="1"/>
    <col min="6" max="6" width="5.7109375" style="15" customWidth="1"/>
    <col min="7" max="9" width="14.7109375" style="14" customWidth="1"/>
    <col min="10" max="16384" width="11.421875" style="14" customWidth="1"/>
  </cols>
  <sheetData>
    <row r="1" ht="19.5">
      <c r="A1" s="13" t="s">
        <v>120</v>
      </c>
    </row>
    <row r="2" spans="1:9" ht="19.5" customHeight="1">
      <c r="A2" s="16" t="s">
        <v>121</v>
      </c>
      <c r="B2" s="16"/>
      <c r="C2" s="17"/>
      <c r="D2" s="17"/>
      <c r="E2" s="17"/>
      <c r="F2" s="17"/>
      <c r="G2" s="169"/>
      <c r="H2" s="169"/>
      <c r="I2" s="169"/>
    </row>
    <row r="3" spans="1:9" ht="14.25">
      <c r="A3" s="16" t="s">
        <v>122</v>
      </c>
      <c r="B3" s="16"/>
      <c r="C3" s="17"/>
      <c r="D3" s="17"/>
      <c r="E3" s="17"/>
      <c r="F3" s="17"/>
      <c r="G3" s="169"/>
      <c r="H3" s="169"/>
      <c r="I3" s="169"/>
    </row>
    <row r="4" spans="1:6" ht="17.25" customHeight="1" thickBot="1">
      <c r="A4" s="170"/>
      <c r="B4" s="170"/>
      <c r="C4" s="171"/>
      <c r="F4" s="17"/>
    </row>
    <row r="5" spans="1:6" ht="19.5">
      <c r="A5" s="78" t="s">
        <v>58</v>
      </c>
      <c r="B5" s="277"/>
      <c r="C5" s="373">
        <f>IF('Données de base'!C7=0,"",'Données de base'!C7)</f>
      </c>
      <c r="D5" s="373"/>
      <c r="E5" s="373"/>
      <c r="F5" s="17"/>
    </row>
    <row r="6" spans="1:6" ht="20.25" thickBot="1">
      <c r="A6" s="22" t="s">
        <v>59</v>
      </c>
      <c r="B6" s="23"/>
      <c r="C6" s="374">
        <f>IF('Données de base'!C8=0,"",'Données de base'!C8)</f>
      </c>
      <c r="D6" s="374"/>
      <c r="E6" s="374"/>
      <c r="F6" s="17"/>
    </row>
    <row r="7" spans="1:6" ht="17.25" customHeight="1">
      <c r="A7" s="14"/>
      <c r="B7" s="14"/>
      <c r="F7" s="17"/>
    </row>
    <row r="8" spans="1:9" ht="20.25" thickBot="1">
      <c r="A8" s="24" t="s">
        <v>60</v>
      </c>
      <c r="B8" s="25"/>
      <c r="C8" s="24" t="s">
        <v>123</v>
      </c>
      <c r="D8" s="25"/>
      <c r="E8" s="25"/>
      <c r="F8" s="17"/>
      <c r="G8" s="24" t="s">
        <v>124</v>
      </c>
      <c r="H8" s="25"/>
      <c r="I8" s="25"/>
    </row>
    <row r="9" spans="1:9" ht="25.5">
      <c r="A9" s="81"/>
      <c r="C9" s="80" t="s">
        <v>61</v>
      </c>
      <c r="D9" s="80" t="s">
        <v>62</v>
      </c>
      <c r="E9" s="80" t="s">
        <v>63</v>
      </c>
      <c r="F9" s="180"/>
      <c r="G9" s="80" t="s">
        <v>61</v>
      </c>
      <c r="H9" s="80" t="s">
        <v>62</v>
      </c>
      <c r="I9" s="80" t="s">
        <v>63</v>
      </c>
    </row>
    <row r="10" spans="1:9" ht="13.5" thickBot="1">
      <c r="A10" s="81"/>
      <c r="C10" s="179">
        <f>+'Données de base'!C12</f>
        <v>0</v>
      </c>
      <c r="D10" s="179">
        <f>+C10-1</f>
        <v>-1</v>
      </c>
      <c r="E10" s="179">
        <f>+C10-2</f>
        <v>-2</v>
      </c>
      <c r="F10" s="180"/>
      <c r="G10" s="179">
        <f>+C10</f>
        <v>0</v>
      </c>
      <c r="H10" s="179">
        <f>+G10-1</f>
        <v>-1</v>
      </c>
      <c r="I10" s="179">
        <f>+G10-2</f>
        <v>-2</v>
      </c>
    </row>
    <row r="11" spans="1:9" ht="19.5" customHeight="1">
      <c r="A11" s="82" t="s">
        <v>0</v>
      </c>
      <c r="B11" s="83"/>
      <c r="C11" s="27"/>
      <c r="D11" s="27"/>
      <c r="E11" s="27"/>
      <c r="G11" s="27"/>
      <c r="H11" s="27"/>
      <c r="I11" s="27"/>
    </row>
    <row r="12" spans="1:9" ht="19.5" customHeight="1">
      <c r="A12" s="28" t="s">
        <v>64</v>
      </c>
      <c r="B12" s="29"/>
      <c r="C12" s="30"/>
      <c r="D12" s="30"/>
      <c r="E12" s="30"/>
      <c r="F12" s="26"/>
      <c r="G12" s="30"/>
      <c r="H12" s="30"/>
      <c r="I12" s="30"/>
    </row>
    <row r="13" spans="1:9" ht="19.5" customHeight="1">
      <c r="A13" s="31" t="s">
        <v>65</v>
      </c>
      <c r="B13" s="32"/>
      <c r="C13" s="97"/>
      <c r="D13" s="97"/>
      <c r="E13" s="97"/>
      <c r="F13" s="26"/>
      <c r="G13" s="172"/>
      <c r="H13" s="172"/>
      <c r="I13" s="172"/>
    </row>
    <row r="14" spans="1:9" ht="12.75">
      <c r="A14" s="34">
        <v>400</v>
      </c>
      <c r="B14" s="35" t="s">
        <v>286</v>
      </c>
      <c r="C14" s="173"/>
      <c r="D14" s="37" t="s">
        <v>77</v>
      </c>
      <c r="E14" s="37" t="s">
        <v>77</v>
      </c>
      <c r="F14" s="295"/>
      <c r="G14" s="173" t="str">
        <f>+IF(C14-'Données de base'!C17=0,"juste",C14-'Données de base'!C17)</f>
        <v>juste</v>
      </c>
      <c r="H14" s="37" t="s">
        <v>77</v>
      </c>
      <c r="I14" s="37" t="s">
        <v>77</v>
      </c>
    </row>
    <row r="15" spans="1:9" ht="12.75">
      <c r="A15" s="38">
        <v>401</v>
      </c>
      <c r="B15" s="29" t="s">
        <v>287</v>
      </c>
      <c r="C15" s="174"/>
      <c r="D15" s="40" t="s">
        <v>77</v>
      </c>
      <c r="E15" s="40" t="s">
        <v>77</v>
      </c>
      <c r="F15" s="295"/>
      <c r="G15" s="174" t="str">
        <f>+IF(C15-'Données de base'!C18=0,"juste",C15-'Données de base'!C18)</f>
        <v>juste</v>
      </c>
      <c r="H15" s="40" t="s">
        <v>77</v>
      </c>
      <c r="I15" s="40" t="s">
        <v>77</v>
      </c>
    </row>
    <row r="16" spans="1:9" ht="19.5" customHeight="1">
      <c r="A16" s="84" t="s">
        <v>66</v>
      </c>
      <c r="B16" s="85"/>
      <c r="C16" s="30"/>
      <c r="D16" s="30"/>
      <c r="E16" s="30"/>
      <c r="F16" s="295"/>
      <c r="G16" s="43"/>
      <c r="H16" s="43"/>
      <c r="I16" s="43"/>
    </row>
    <row r="17" spans="1:9" ht="19.5" customHeight="1">
      <c r="A17" s="28" t="s">
        <v>64</v>
      </c>
      <c r="B17" s="29"/>
      <c r="C17" s="30"/>
      <c r="D17" s="30"/>
      <c r="E17" s="30"/>
      <c r="F17" s="295"/>
      <c r="G17" s="43"/>
      <c r="H17" s="43"/>
      <c r="I17" s="43"/>
    </row>
    <row r="18" spans="1:9" ht="19.5" customHeight="1">
      <c r="A18" s="31" t="s">
        <v>67</v>
      </c>
      <c r="B18" s="32"/>
      <c r="C18" s="97"/>
      <c r="D18" s="97"/>
      <c r="E18" s="97"/>
      <c r="F18" s="295"/>
      <c r="G18" s="43"/>
      <c r="H18" s="43"/>
      <c r="I18" s="43"/>
    </row>
    <row r="19" spans="1:9" ht="12.75">
      <c r="A19" s="44" t="s">
        <v>1</v>
      </c>
      <c r="B19" s="45" t="s">
        <v>67</v>
      </c>
      <c r="C19" s="296"/>
      <c r="D19" s="297"/>
      <c r="E19" s="47" t="s">
        <v>77</v>
      </c>
      <c r="F19" s="295"/>
      <c r="G19" s="173" t="str">
        <f>+IF(C19-'Données de base'!C22=0,"juste",C19-'Données de base'!C22)</f>
        <v>juste</v>
      </c>
      <c r="H19" s="175" t="str">
        <f>+IF(D19-'Données de base'!D22=0,"juste",D19-'Données de base'!D22)</f>
        <v>juste</v>
      </c>
      <c r="I19" s="37" t="s">
        <v>77</v>
      </c>
    </row>
    <row r="20" spans="1:9" ht="12.75" customHeight="1">
      <c r="A20" s="44" t="s">
        <v>2</v>
      </c>
      <c r="B20" s="48" t="s">
        <v>68</v>
      </c>
      <c r="C20" s="296"/>
      <c r="D20" s="47" t="s">
        <v>77</v>
      </c>
      <c r="E20" s="47" t="s">
        <v>77</v>
      </c>
      <c r="F20" s="62"/>
      <c r="G20" s="68" t="str">
        <f>+IF(C20-'Données de base'!C23=0,"juste",C20-'Données de base'!C23)</f>
        <v>juste</v>
      </c>
      <c r="H20" s="50" t="s">
        <v>77</v>
      </c>
      <c r="I20" s="50" t="s">
        <v>77</v>
      </c>
    </row>
    <row r="21" spans="1:9" ht="12.75" customHeight="1">
      <c r="A21" s="44">
        <v>321</v>
      </c>
      <c r="B21" s="45" t="s">
        <v>69</v>
      </c>
      <c r="C21" s="296"/>
      <c r="D21" s="47" t="s">
        <v>77</v>
      </c>
      <c r="E21" s="47" t="s">
        <v>77</v>
      </c>
      <c r="F21" s="62"/>
      <c r="G21" s="68" t="str">
        <f>+IF(C21-'Données de base'!C24=0,"juste",C21-'Données de base'!C24)</f>
        <v>juste</v>
      </c>
      <c r="H21" s="50" t="s">
        <v>77</v>
      </c>
      <c r="I21" s="50" t="s">
        <v>77</v>
      </c>
    </row>
    <row r="22" spans="1:9" ht="12.75" customHeight="1">
      <c r="A22" s="44">
        <v>322</v>
      </c>
      <c r="B22" s="45" t="s">
        <v>70</v>
      </c>
      <c r="C22" s="296"/>
      <c r="D22" s="47" t="s">
        <v>77</v>
      </c>
      <c r="E22" s="47" t="s">
        <v>77</v>
      </c>
      <c r="F22" s="62"/>
      <c r="G22" s="68" t="str">
        <f>+IF(C22-'Données de base'!C25=0,"juste",C22-'Données de base'!C25)</f>
        <v>juste</v>
      </c>
      <c r="H22" s="50" t="s">
        <v>77</v>
      </c>
      <c r="I22" s="50" t="s">
        <v>77</v>
      </c>
    </row>
    <row r="23" spans="1:9" ht="12.75" customHeight="1">
      <c r="A23" s="44">
        <v>323</v>
      </c>
      <c r="B23" s="26" t="s">
        <v>71</v>
      </c>
      <c r="C23" s="296"/>
      <c r="D23" s="47" t="s">
        <v>77</v>
      </c>
      <c r="E23" s="47" t="s">
        <v>77</v>
      </c>
      <c r="F23" s="62"/>
      <c r="G23" s="68" t="str">
        <f>+IF(C23-'Données de base'!C26=0,"juste",C23-'Données de base'!C26)</f>
        <v>juste</v>
      </c>
      <c r="H23" s="50" t="s">
        <v>77</v>
      </c>
      <c r="I23" s="50" t="s">
        <v>77</v>
      </c>
    </row>
    <row r="24" spans="1:9" ht="12.75" customHeight="1">
      <c r="A24" s="44">
        <v>33</v>
      </c>
      <c r="B24" s="48" t="s">
        <v>72</v>
      </c>
      <c r="C24" s="296"/>
      <c r="D24" s="297"/>
      <c r="E24" s="47" t="s">
        <v>77</v>
      </c>
      <c r="F24" s="62"/>
      <c r="G24" s="68" t="str">
        <f>+IF(C24-'Données de base'!C27=0,"juste",C24-'Données de base'!C27)</f>
        <v>juste</v>
      </c>
      <c r="H24" s="176" t="str">
        <f>+IF(D24-'Données de base'!D27=0,"juste",D24-'Données de base'!D27)</f>
        <v>juste</v>
      </c>
      <c r="I24" s="50" t="s">
        <v>77</v>
      </c>
    </row>
    <row r="25" spans="1:9" ht="12.75" customHeight="1">
      <c r="A25" s="44" t="s">
        <v>3</v>
      </c>
      <c r="B25" s="48" t="s">
        <v>73</v>
      </c>
      <c r="C25" s="296"/>
      <c r="D25" s="297"/>
      <c r="E25" s="47" t="s">
        <v>77</v>
      </c>
      <c r="F25" s="62"/>
      <c r="G25" s="68" t="str">
        <f>+IF(C25-'Données de base'!C28=0,"juste",C25-'Données de base'!C28)</f>
        <v>juste</v>
      </c>
      <c r="H25" s="176" t="str">
        <f>+IF(D25-'Données de base'!D28=0,"juste",D25-'Données de base'!D28)</f>
        <v>juste</v>
      </c>
      <c r="I25" s="50" t="s">
        <v>77</v>
      </c>
    </row>
    <row r="26" spans="1:9" ht="12.75" customHeight="1">
      <c r="A26" s="44">
        <v>332</v>
      </c>
      <c r="B26" s="48" t="s">
        <v>324</v>
      </c>
      <c r="C26" s="296"/>
      <c r="D26" s="297"/>
      <c r="E26" s="47"/>
      <c r="F26" s="62"/>
      <c r="G26" s="68" t="str">
        <f>+IF(C26-'Données de base'!C29=0,"juste",C26-'Données de base'!C29)</f>
        <v>juste</v>
      </c>
      <c r="H26" s="176" t="str">
        <f>+IF(D26-'Données de base'!D29=0,"juste",D26-'Données de base'!D29)</f>
        <v>juste</v>
      </c>
      <c r="I26" s="50"/>
    </row>
    <row r="27" spans="1:9" ht="12.75" customHeight="1">
      <c r="A27" s="44">
        <v>37</v>
      </c>
      <c r="B27" s="26" t="s">
        <v>74</v>
      </c>
      <c r="C27" s="296"/>
      <c r="D27" s="297"/>
      <c r="E27" s="47" t="s">
        <v>77</v>
      </c>
      <c r="F27" s="62"/>
      <c r="G27" s="68" t="str">
        <f>+IF(C27-'Données de base'!C30=0,"juste",C27-'Données de base'!C30)</f>
        <v>juste</v>
      </c>
      <c r="H27" s="176" t="str">
        <f>+IF(D27-'Données de base'!D30=0,"juste",D27-'Données de base'!D30)</f>
        <v>juste</v>
      </c>
      <c r="I27" s="50" t="s">
        <v>77</v>
      </c>
    </row>
    <row r="28" spans="1:9" ht="12.75" customHeight="1">
      <c r="A28" s="44" t="s">
        <v>4</v>
      </c>
      <c r="B28" s="48" t="s">
        <v>75</v>
      </c>
      <c r="C28" s="68"/>
      <c r="D28" s="297"/>
      <c r="E28" s="50" t="s">
        <v>77</v>
      </c>
      <c r="F28" s="62"/>
      <c r="G28" s="68" t="str">
        <f>+IF(C28-'Données de base'!C31=0,"juste",C28-'Données de base'!C31)</f>
        <v>juste</v>
      </c>
      <c r="H28" s="176" t="str">
        <f>+IF(D28-'Données de base'!D31=0,"juste",D28-'Données de base'!D31)</f>
        <v>juste</v>
      </c>
      <c r="I28" s="50" t="s">
        <v>77</v>
      </c>
    </row>
    <row r="29" spans="1:9" ht="12.75" customHeight="1">
      <c r="A29" s="51" t="s">
        <v>5</v>
      </c>
      <c r="B29" s="52" t="s">
        <v>76</v>
      </c>
      <c r="C29" s="174"/>
      <c r="D29" s="297"/>
      <c r="E29" s="40" t="s">
        <v>77</v>
      </c>
      <c r="F29" s="62"/>
      <c r="G29" s="174" t="str">
        <f>+IF(C29-'Données de base'!C32=0,"juste",C29-'Données de base'!C32)</f>
        <v>juste</v>
      </c>
      <c r="H29" s="177" t="str">
        <f>+IF(D29-'Données de base'!D32=0,"juste",D29-'Données de base'!D32)</f>
        <v>juste</v>
      </c>
      <c r="I29" s="40" t="s">
        <v>77</v>
      </c>
    </row>
    <row r="30" spans="1:9" s="181" customFormat="1" ht="19.5" customHeight="1">
      <c r="A30" s="31" t="s">
        <v>65</v>
      </c>
      <c r="B30" s="53"/>
      <c r="C30" s="97"/>
      <c r="D30" s="97"/>
      <c r="E30" s="97"/>
      <c r="F30" s="62"/>
      <c r="G30" s="43"/>
      <c r="H30" s="43"/>
      <c r="I30" s="43"/>
    </row>
    <row r="31" spans="1:9" ht="12.75">
      <c r="A31" s="44" t="s">
        <v>6</v>
      </c>
      <c r="B31" s="54" t="s">
        <v>65</v>
      </c>
      <c r="C31" s="296"/>
      <c r="D31" s="47" t="s">
        <v>77</v>
      </c>
      <c r="E31" s="47" t="s">
        <v>77</v>
      </c>
      <c r="F31" s="62"/>
      <c r="G31" s="173" t="str">
        <f>+IF(C31-'Données de base'!C34=0,"juste",C31-'Données de base'!C34)</f>
        <v>juste</v>
      </c>
      <c r="H31" s="37" t="s">
        <v>77</v>
      </c>
      <c r="I31" s="37" t="s">
        <v>77</v>
      </c>
    </row>
    <row r="32" spans="1:9" ht="12.75">
      <c r="A32" s="44">
        <v>400</v>
      </c>
      <c r="B32" s="26" t="s">
        <v>78</v>
      </c>
      <c r="C32" s="296"/>
      <c r="D32" s="47" t="s">
        <v>77</v>
      </c>
      <c r="E32" s="47" t="s">
        <v>77</v>
      </c>
      <c r="F32" s="62"/>
      <c r="G32" s="68" t="str">
        <f>+IF(C32-'Données de base'!C35=0,"juste",C32-'Données de base'!C35)</f>
        <v>juste</v>
      </c>
      <c r="H32" s="50" t="s">
        <v>77</v>
      </c>
      <c r="I32" s="50" t="s">
        <v>77</v>
      </c>
    </row>
    <row r="33" spans="1:9" ht="12.75">
      <c r="A33" s="44">
        <v>401</v>
      </c>
      <c r="B33" s="26" t="s">
        <v>79</v>
      </c>
      <c r="C33" s="296"/>
      <c r="D33" s="47" t="s">
        <v>77</v>
      </c>
      <c r="E33" s="47" t="s">
        <v>77</v>
      </c>
      <c r="F33" s="62"/>
      <c r="G33" s="68" t="str">
        <f>+IF(C33-'Données de base'!C36=0,"juste",C33-'Données de base'!C36)</f>
        <v>juste</v>
      </c>
      <c r="H33" s="50" t="s">
        <v>77</v>
      </c>
      <c r="I33" s="50" t="s">
        <v>77</v>
      </c>
    </row>
    <row r="34" spans="1:9" ht="12.75">
      <c r="A34" s="44">
        <v>402</v>
      </c>
      <c r="B34" s="26" t="s">
        <v>80</v>
      </c>
      <c r="C34" s="296"/>
      <c r="D34" s="47" t="s">
        <v>77</v>
      </c>
      <c r="E34" s="47" t="s">
        <v>77</v>
      </c>
      <c r="F34" s="62"/>
      <c r="G34" s="68" t="str">
        <f>+IF(C34-'Données de base'!C37=0,"juste",C34-'Données de base'!C37)</f>
        <v>juste</v>
      </c>
      <c r="H34" s="50" t="s">
        <v>77</v>
      </c>
      <c r="I34" s="50" t="s">
        <v>77</v>
      </c>
    </row>
    <row r="35" spans="1:9" ht="12.75">
      <c r="A35" s="44">
        <v>403</v>
      </c>
      <c r="B35" s="26" t="s">
        <v>81</v>
      </c>
      <c r="C35" s="296"/>
      <c r="D35" s="47" t="s">
        <v>77</v>
      </c>
      <c r="E35" s="47" t="s">
        <v>77</v>
      </c>
      <c r="F35" s="62"/>
      <c r="G35" s="68" t="str">
        <f>+IF(C35-'Données de base'!C38=0,"juste",C35-'Données de base'!C38)</f>
        <v>juste</v>
      </c>
      <c r="H35" s="50" t="s">
        <v>77</v>
      </c>
      <c r="I35" s="50" t="s">
        <v>77</v>
      </c>
    </row>
    <row r="36" spans="1:9" ht="12.75">
      <c r="A36" s="44">
        <v>404</v>
      </c>
      <c r="B36" s="26" t="s">
        <v>82</v>
      </c>
      <c r="C36" s="296"/>
      <c r="D36" s="47" t="s">
        <v>77</v>
      </c>
      <c r="E36" s="47" t="s">
        <v>77</v>
      </c>
      <c r="F36" s="62"/>
      <c r="G36" s="68" t="str">
        <f>+IF(C36-'Données de base'!C39=0,"juste",C36-'Données de base'!C39)</f>
        <v>juste</v>
      </c>
      <c r="H36" s="50" t="s">
        <v>77</v>
      </c>
      <c r="I36" s="50" t="s">
        <v>77</v>
      </c>
    </row>
    <row r="37" spans="1:9" ht="12.75">
      <c r="A37" s="44">
        <v>420</v>
      </c>
      <c r="B37" s="26" t="s">
        <v>83</v>
      </c>
      <c r="C37" s="296"/>
      <c r="D37" s="47" t="s">
        <v>77</v>
      </c>
      <c r="E37" s="47" t="s">
        <v>77</v>
      </c>
      <c r="F37" s="62"/>
      <c r="G37" s="68" t="str">
        <f>+IF(C37-'Données de base'!C40=0,"juste",C37-'Données de base'!C40)</f>
        <v>juste</v>
      </c>
      <c r="H37" s="50" t="s">
        <v>77</v>
      </c>
      <c r="I37" s="50" t="s">
        <v>77</v>
      </c>
    </row>
    <row r="38" spans="1:9" ht="12.75">
      <c r="A38" s="44">
        <v>421</v>
      </c>
      <c r="B38" s="26" t="s">
        <v>84</v>
      </c>
      <c r="C38" s="296"/>
      <c r="D38" s="47" t="s">
        <v>77</v>
      </c>
      <c r="E38" s="47" t="s">
        <v>77</v>
      </c>
      <c r="F38" s="62"/>
      <c r="G38" s="68" t="str">
        <f>+IF(C38-'Données de base'!C41=0,"juste",C38-'Données de base'!C41)</f>
        <v>juste</v>
      </c>
      <c r="H38" s="50" t="s">
        <v>77</v>
      </c>
      <c r="I38" s="50" t="s">
        <v>77</v>
      </c>
    </row>
    <row r="39" spans="1:9" ht="12.75">
      <c r="A39" s="44">
        <v>422</v>
      </c>
      <c r="B39" s="26" t="s">
        <v>85</v>
      </c>
      <c r="C39" s="296"/>
      <c r="D39" s="47" t="s">
        <v>77</v>
      </c>
      <c r="E39" s="47" t="s">
        <v>77</v>
      </c>
      <c r="F39" s="62"/>
      <c r="G39" s="68" t="str">
        <f>+IF(C39-'Données de base'!C42=0,"juste",C39-'Données de base'!C42)</f>
        <v>juste</v>
      </c>
      <c r="H39" s="50" t="s">
        <v>77</v>
      </c>
      <c r="I39" s="50" t="s">
        <v>77</v>
      </c>
    </row>
    <row r="40" spans="1:9" ht="12.75">
      <c r="A40" s="44">
        <v>423</v>
      </c>
      <c r="B40" s="26" t="s">
        <v>86</v>
      </c>
      <c r="C40" s="296"/>
      <c r="D40" s="47" t="s">
        <v>77</v>
      </c>
      <c r="E40" s="47" t="s">
        <v>77</v>
      </c>
      <c r="F40" s="62"/>
      <c r="G40" s="68" t="str">
        <f>+IF(C40-'Données de base'!C43=0,"juste",C40-'Données de base'!C43)</f>
        <v>juste</v>
      </c>
      <c r="H40" s="50" t="s">
        <v>77</v>
      </c>
      <c r="I40" s="50" t="s">
        <v>77</v>
      </c>
    </row>
    <row r="41" spans="1:14" ht="12.75">
      <c r="A41" s="44" t="s">
        <v>7</v>
      </c>
      <c r="B41" s="26" t="s">
        <v>87</v>
      </c>
      <c r="C41" s="296"/>
      <c r="D41" s="47" t="s">
        <v>77</v>
      </c>
      <c r="E41" s="47" t="s">
        <v>77</v>
      </c>
      <c r="F41" s="62"/>
      <c r="G41" s="68" t="str">
        <f>+IF(C41-'Données de base'!C44=0,"juste",C41-'Données de base'!C44)</f>
        <v>juste</v>
      </c>
      <c r="H41" s="50" t="s">
        <v>77</v>
      </c>
      <c r="I41" s="50" t="s">
        <v>77</v>
      </c>
      <c r="K41" s="26"/>
      <c r="L41" s="26"/>
      <c r="M41" s="26"/>
      <c r="N41" s="26"/>
    </row>
    <row r="42" spans="1:14" ht="12.75">
      <c r="A42" s="44" t="s">
        <v>8</v>
      </c>
      <c r="B42" s="54" t="s">
        <v>88</v>
      </c>
      <c r="C42" s="296"/>
      <c r="D42" s="47" t="s">
        <v>77</v>
      </c>
      <c r="E42" s="47" t="s">
        <v>77</v>
      </c>
      <c r="F42" s="295"/>
      <c r="G42" s="68" t="str">
        <f>+IF(C42-'Données de base'!C45=0,"juste",C42-'Données de base'!C45)</f>
        <v>juste</v>
      </c>
      <c r="H42" s="50" t="s">
        <v>77</v>
      </c>
      <c r="I42" s="50" t="s">
        <v>77</v>
      </c>
      <c r="J42" s="26"/>
      <c r="K42" s="26"/>
      <c r="L42" s="26"/>
      <c r="M42" s="26"/>
      <c r="N42" s="26"/>
    </row>
    <row r="43" spans="1:14" ht="12.75">
      <c r="A43" s="51" t="s">
        <v>9</v>
      </c>
      <c r="B43" s="55" t="s">
        <v>76</v>
      </c>
      <c r="C43" s="174"/>
      <c r="D43" s="40" t="s">
        <v>77</v>
      </c>
      <c r="E43" s="40" t="s">
        <v>77</v>
      </c>
      <c r="F43" s="295"/>
      <c r="G43" s="174" t="str">
        <f>+IF(C43-'Données de base'!C46=0,"juste",C43-'Données de base'!C46)</f>
        <v>juste</v>
      </c>
      <c r="H43" s="40" t="s">
        <v>77</v>
      </c>
      <c r="I43" s="40" t="s">
        <v>77</v>
      </c>
      <c r="J43" s="26"/>
      <c r="K43" s="26"/>
      <c r="L43" s="26"/>
      <c r="M43" s="26"/>
      <c r="N43" s="26"/>
    </row>
    <row r="44" spans="1:14" ht="19.5" customHeight="1">
      <c r="A44" s="28" t="s">
        <v>89</v>
      </c>
      <c r="B44" s="28"/>
      <c r="C44" s="30"/>
      <c r="D44" s="30"/>
      <c r="E44" s="30"/>
      <c r="F44" s="75"/>
      <c r="G44" s="43"/>
      <c r="H44" s="43"/>
      <c r="I44" s="43"/>
      <c r="J44" s="58"/>
      <c r="K44" s="26"/>
      <c r="L44" s="26"/>
      <c r="M44" s="26"/>
      <c r="N44" s="26"/>
    </row>
    <row r="45" spans="1:14" ht="19.5" customHeight="1">
      <c r="A45" s="31" t="s">
        <v>90</v>
      </c>
      <c r="C45" s="178"/>
      <c r="D45" s="97"/>
      <c r="E45" s="97"/>
      <c r="F45" s="295"/>
      <c r="G45" s="43"/>
      <c r="H45" s="43"/>
      <c r="I45" s="43"/>
      <c r="J45" s="26"/>
      <c r="K45" s="26"/>
      <c r="L45" s="26"/>
      <c r="M45" s="26"/>
      <c r="N45" s="26"/>
    </row>
    <row r="46" spans="1:14" ht="12.75">
      <c r="A46" s="44">
        <v>50</v>
      </c>
      <c r="B46" s="57" t="s">
        <v>91</v>
      </c>
      <c r="C46" s="173"/>
      <c r="D46" s="176"/>
      <c r="E46" s="291"/>
      <c r="F46" s="295"/>
      <c r="G46" s="173" t="str">
        <f>+IF(C46-'Données de base'!C49=0,"juste",C46-'Données de base'!C49)</f>
        <v>juste</v>
      </c>
      <c r="H46" s="175" t="str">
        <f>+IF(D46-'Données de base'!D49=0,"juste",D46-'Données de base'!D49)</f>
        <v>juste</v>
      </c>
      <c r="I46" s="175" t="str">
        <f>+IF(E46-'Données de base'!E49=0,"juste",E46-'Données de base'!E49)</f>
        <v>juste</v>
      </c>
      <c r="J46" s="26"/>
      <c r="K46" s="26"/>
      <c r="L46" s="26"/>
      <c r="M46" s="26"/>
      <c r="N46" s="26"/>
    </row>
    <row r="47" spans="1:14" ht="12.75">
      <c r="A47" s="44">
        <v>52</v>
      </c>
      <c r="B47" s="54" t="s">
        <v>92</v>
      </c>
      <c r="C47" s="68"/>
      <c r="D47" s="176"/>
      <c r="E47" s="176"/>
      <c r="F47" s="295"/>
      <c r="G47" s="68" t="str">
        <f>+IF(C47-'Données de base'!C50=0,"juste",C47-'Données de base'!C50)</f>
        <v>juste</v>
      </c>
      <c r="H47" s="176" t="str">
        <f>+IF(D47-'Données de base'!D50=0,"juste",D47-'Données de base'!D50)</f>
        <v>juste</v>
      </c>
      <c r="I47" s="176" t="str">
        <f>+IF(E47-'Données de base'!E50=0,"juste",E47-'Données de base'!E50)</f>
        <v>juste</v>
      </c>
      <c r="J47" s="26"/>
      <c r="K47" s="26"/>
      <c r="L47" s="26"/>
      <c r="M47" s="26"/>
      <c r="N47" s="26"/>
    </row>
    <row r="48" spans="1:14" ht="12.75">
      <c r="A48" s="44">
        <v>56</v>
      </c>
      <c r="B48" s="54" t="s">
        <v>93</v>
      </c>
      <c r="C48" s="68"/>
      <c r="D48" s="176"/>
      <c r="E48" s="176"/>
      <c r="F48" s="75"/>
      <c r="G48" s="68" t="str">
        <f>+IF(C48-'Données de base'!C51=0,"juste",C48-'Données de base'!C51)</f>
        <v>juste</v>
      </c>
      <c r="H48" s="176" t="str">
        <f>+IF(D48-'Données de base'!D51=0,"juste",D48-'Données de base'!D51)</f>
        <v>juste</v>
      </c>
      <c r="I48" s="176" t="str">
        <f>+IF(E48-'Données de base'!E51=0,"juste",E48-'Données de base'!E51)</f>
        <v>juste</v>
      </c>
      <c r="J48" s="26"/>
      <c r="K48" s="26"/>
      <c r="L48" s="26"/>
      <c r="M48" s="26"/>
      <c r="N48" s="26"/>
    </row>
    <row r="49" spans="1:10" ht="12.75">
      <c r="A49" s="44">
        <v>57</v>
      </c>
      <c r="B49" s="54" t="s">
        <v>74</v>
      </c>
      <c r="C49" s="68"/>
      <c r="D49" s="297"/>
      <c r="E49" s="297"/>
      <c r="F49" s="295"/>
      <c r="G49" s="68" t="str">
        <f>+IF(C49-'Données de base'!C52=0,"juste",C49-'Données de base'!C52)</f>
        <v>juste</v>
      </c>
      <c r="H49" s="176" t="str">
        <f>+IF(D49-'Données de base'!D52=0,"juste",D49-'Données de base'!D52)</f>
        <v>juste</v>
      </c>
      <c r="I49" s="176" t="str">
        <f>+IF(E49-'Données de base'!E52=0,"juste",E49-'Données de base'!E52)</f>
        <v>juste</v>
      </c>
      <c r="J49" s="26"/>
    </row>
    <row r="50" spans="1:9" ht="12.75">
      <c r="A50" s="44">
        <v>58</v>
      </c>
      <c r="B50" s="54" t="s">
        <v>94</v>
      </c>
      <c r="C50" s="174"/>
      <c r="D50" s="177"/>
      <c r="E50" s="177"/>
      <c r="F50" s="62"/>
      <c r="G50" s="174" t="str">
        <f>+IF(C50-'Données de base'!C53=0,"juste",C50-'Données de base'!C53)</f>
        <v>juste</v>
      </c>
      <c r="H50" s="177" t="str">
        <f>+IF(D50-'Données de base'!D53=0,"juste",D50-'Données de base'!D53)</f>
        <v>juste</v>
      </c>
      <c r="I50" s="177" t="str">
        <f>+IF(E50-'Données de base'!E53=0,"juste",E50-'Données de base'!E53)</f>
        <v>juste</v>
      </c>
    </row>
    <row r="51" spans="1:9" ht="12.75">
      <c r="A51" s="60"/>
      <c r="B51" s="61" t="s">
        <v>292</v>
      </c>
      <c r="C51" s="174">
        <f>SUM(C46:C50)</f>
        <v>0</v>
      </c>
      <c r="D51" s="297">
        <f>SUM(D46:D50)</f>
        <v>0</v>
      </c>
      <c r="E51" s="297">
        <f>SUM(E46:E50)</f>
        <v>0</v>
      </c>
      <c r="F51" s="62"/>
      <c r="G51" s="174" t="str">
        <f>+IF(C51-'Données de base'!C54=0,"juste",C51-'Données de base'!C54)</f>
        <v>juste</v>
      </c>
      <c r="H51" s="177" t="str">
        <f>+IF(D51-'Données de base'!D54=0,"juste",D51-'Données de base'!D54)</f>
        <v>juste</v>
      </c>
      <c r="I51" s="177" t="str">
        <f>+IF(E51-'Données de base'!E54=0,"juste",E51-'Données de base'!E54)</f>
        <v>juste</v>
      </c>
    </row>
    <row r="52" spans="1:9" ht="19.5" customHeight="1">
      <c r="A52" s="31" t="s">
        <v>95</v>
      </c>
      <c r="C52" s="97"/>
      <c r="D52" s="97"/>
      <c r="E52" s="97"/>
      <c r="F52" s="62"/>
      <c r="G52" s="43"/>
      <c r="H52" s="43"/>
      <c r="I52" s="43"/>
    </row>
    <row r="53" spans="1:9" ht="12.75">
      <c r="A53" s="44">
        <v>60</v>
      </c>
      <c r="B53" s="57" t="s">
        <v>96</v>
      </c>
      <c r="C53" s="173"/>
      <c r="D53" s="297"/>
      <c r="E53" s="297"/>
      <c r="F53" s="62"/>
      <c r="G53" s="173" t="str">
        <f>+IF(C53-'Données de base'!C56=0,"juste",C53-'Données de base'!C56)</f>
        <v>juste</v>
      </c>
      <c r="H53" s="175" t="str">
        <f>+IF(D53-'Données de base'!D56=0,"juste",D53-'Données de base'!D56)</f>
        <v>juste</v>
      </c>
      <c r="I53" s="175" t="str">
        <f>+IF(E53-'Données de base'!E56=0,"juste",E53-'Données de base'!E56)</f>
        <v>juste</v>
      </c>
    </row>
    <row r="54" spans="1:9" ht="12.75">
      <c r="A54" s="44">
        <v>61</v>
      </c>
      <c r="B54" s="54" t="s">
        <v>97</v>
      </c>
      <c r="C54" s="68"/>
      <c r="D54" s="297"/>
      <c r="E54" s="292"/>
      <c r="F54" s="62"/>
      <c r="G54" s="68" t="str">
        <f>+IF(C54-'Données de base'!C57=0,"juste",C54-'Données de base'!C57)</f>
        <v>juste</v>
      </c>
      <c r="H54" s="176" t="str">
        <f>+IF(D54-'Données de base'!D57=0,"juste",D54-'Données de base'!D57)</f>
        <v>juste</v>
      </c>
      <c r="I54" s="176" t="str">
        <f>+IF(E54-'Données de base'!E57=0,"juste",E54-'Données de base'!E57)</f>
        <v>juste</v>
      </c>
    </row>
    <row r="55" spans="1:9" ht="12.75">
      <c r="A55" s="44">
        <v>62</v>
      </c>
      <c r="B55" s="339" t="s">
        <v>98</v>
      </c>
      <c r="C55" s="68"/>
      <c r="D55" s="297"/>
      <c r="E55" s="297"/>
      <c r="F55" s="62"/>
      <c r="G55" s="68" t="str">
        <f>+IF(C55-'Données de base'!C58=0,"juste",C55-'Données de base'!C58)</f>
        <v>juste</v>
      </c>
      <c r="H55" s="176" t="str">
        <f>+IF(D55-'Données de base'!D58=0,"juste",D55-'Données de base'!D58)</f>
        <v>juste</v>
      </c>
      <c r="I55" s="176" t="str">
        <f>+IF(E55-'Données de base'!E58=0,"juste",E55-'Données de base'!E58)</f>
        <v>juste</v>
      </c>
    </row>
    <row r="56" spans="1:9" ht="12.75">
      <c r="A56" s="44">
        <v>63</v>
      </c>
      <c r="B56" s="54" t="s">
        <v>99</v>
      </c>
      <c r="C56" s="68"/>
      <c r="D56" s="297"/>
      <c r="E56" s="297"/>
      <c r="F56" s="62"/>
      <c r="G56" s="68" t="str">
        <f>+IF(C56-'Données de base'!C59=0,"juste",C56-'Données de base'!C59)</f>
        <v>juste</v>
      </c>
      <c r="H56" s="176" t="str">
        <f>+IF(D56-'Données de base'!D59=0,"juste",D56-'Données de base'!D59)</f>
        <v>juste</v>
      </c>
      <c r="I56" s="176" t="str">
        <f>+IF(E56-'Données de base'!E59=0,"juste",E56-'Données de base'!E59)</f>
        <v>juste</v>
      </c>
    </row>
    <row r="57" spans="1:9" ht="12.75">
      <c r="A57" s="44">
        <v>64</v>
      </c>
      <c r="B57" s="54" t="s">
        <v>100</v>
      </c>
      <c r="C57" s="68"/>
      <c r="D57" s="297"/>
      <c r="E57" s="297"/>
      <c r="F57" s="62"/>
      <c r="G57" s="68" t="str">
        <f>+IF(C57-'Données de base'!C60=0,"juste",C57-'Données de base'!C60)</f>
        <v>juste</v>
      </c>
      <c r="H57" s="176" t="str">
        <f>+IF(D57-'Données de base'!D60=0,"juste",D57-'Données de base'!D60)</f>
        <v>juste</v>
      </c>
      <c r="I57" s="176" t="str">
        <f>+IF(E57-'Données de base'!E60=0,"juste",E57-'Données de base'!E60)</f>
        <v>juste</v>
      </c>
    </row>
    <row r="58" spans="1:9" ht="12.75">
      <c r="A58" s="44">
        <v>66</v>
      </c>
      <c r="B58" s="54" t="s">
        <v>101</v>
      </c>
      <c r="C58" s="68"/>
      <c r="D58" s="297"/>
      <c r="E58" s="297"/>
      <c r="F58" s="62"/>
      <c r="G58" s="68" t="str">
        <f>+IF(C58-'Données de base'!C61=0,"juste",C58-'Données de base'!C61)</f>
        <v>juste</v>
      </c>
      <c r="H58" s="176" t="str">
        <f>+IF(D58-'Données de base'!D61=0,"juste",D58-'Données de base'!D61)</f>
        <v>juste</v>
      </c>
      <c r="I58" s="176" t="str">
        <f>+IF(E58-'Données de base'!E61=0,"juste",E58-'Données de base'!E61)</f>
        <v>juste</v>
      </c>
    </row>
    <row r="59" spans="1:9" ht="12.75">
      <c r="A59" s="44">
        <v>67</v>
      </c>
      <c r="B59" s="54" t="s">
        <v>87</v>
      </c>
      <c r="C59" s="174"/>
      <c r="D59" s="177"/>
      <c r="E59" s="177"/>
      <c r="F59" s="62"/>
      <c r="G59" s="68" t="str">
        <f>+IF(C59-'Données de base'!C62=0,"juste",C59-'Données de base'!C62)</f>
        <v>juste</v>
      </c>
      <c r="H59" s="176" t="str">
        <f>+IF(D59-'Données de base'!D62=0,"juste",D59-'Données de base'!D62)</f>
        <v>juste</v>
      </c>
      <c r="I59" s="176" t="str">
        <f>+IF(E59-'Données de base'!E62=0,"juste",E59-'Données de base'!E62)</f>
        <v>juste</v>
      </c>
    </row>
    <row r="60" spans="1:9" ht="12.75">
      <c r="A60" s="60"/>
      <c r="B60" s="61" t="s">
        <v>102</v>
      </c>
      <c r="C60" s="174">
        <f>SUM(C53:C59)</f>
        <v>0</v>
      </c>
      <c r="D60" s="297">
        <f>SUM(D53:D59)</f>
        <v>0</v>
      </c>
      <c r="E60" s="297">
        <f>SUM(E53:E59)</f>
        <v>0</v>
      </c>
      <c r="F60" s="62"/>
      <c r="G60" s="298" t="str">
        <f>+IF(C60-'Données de base'!C63=0,"juste",C60-'Données de base'!C63)</f>
        <v>juste</v>
      </c>
      <c r="H60" s="299" t="str">
        <f>+IF(D60-'Données de base'!D63=0,"juste",D60-'Données de base'!D63)</f>
        <v>juste</v>
      </c>
      <c r="I60" s="299" t="str">
        <f>+IF(E60-'Données de base'!E63=0,"juste",E60-'Données de base'!E63)</f>
        <v>juste</v>
      </c>
    </row>
    <row r="61" spans="1:9" ht="19.5" customHeight="1">
      <c r="A61" s="63" t="s">
        <v>103</v>
      </c>
      <c r="B61" s="53"/>
      <c r="C61" s="97"/>
      <c r="D61" s="97"/>
      <c r="E61" s="97"/>
      <c r="F61" s="62"/>
      <c r="G61" s="43"/>
      <c r="H61" s="43"/>
      <c r="I61" s="43"/>
    </row>
    <row r="62" spans="1:9" ht="19.5" customHeight="1">
      <c r="A62" s="64" t="s">
        <v>104</v>
      </c>
      <c r="B62" s="65"/>
      <c r="C62" s="30"/>
      <c r="D62" s="30"/>
      <c r="E62" s="30"/>
      <c r="F62" s="62"/>
      <c r="G62" s="43"/>
      <c r="H62" s="43"/>
      <c r="I62" s="43"/>
    </row>
    <row r="63" spans="1:9" ht="12.75">
      <c r="A63" s="44">
        <v>10</v>
      </c>
      <c r="B63" s="26" t="s">
        <v>105</v>
      </c>
      <c r="C63" s="68"/>
      <c r="D63" s="297"/>
      <c r="E63" s="47" t="s">
        <v>77</v>
      </c>
      <c r="F63" s="62"/>
      <c r="G63" s="173" t="str">
        <f>+IF(C63-'Données de base'!C66=0,"juste",C63-'Données de base'!C66)</f>
        <v>juste</v>
      </c>
      <c r="H63" s="175" t="str">
        <f>+IF(D63-'Données de base'!D66=0,"juste",D63-'Données de base'!D66)</f>
        <v>juste</v>
      </c>
      <c r="I63" s="37" t="s">
        <v>77</v>
      </c>
    </row>
    <row r="64" spans="1:9" ht="12.75">
      <c r="A64" s="44">
        <v>11</v>
      </c>
      <c r="B64" s="26" t="s">
        <v>106</v>
      </c>
      <c r="C64" s="68"/>
      <c r="D64" s="297"/>
      <c r="E64" s="47" t="s">
        <v>77</v>
      </c>
      <c r="F64" s="62"/>
      <c r="G64" s="68" t="str">
        <f>+IF(C64-'Données de base'!C67=0,"juste",C64-'Données de base'!C67)</f>
        <v>juste</v>
      </c>
      <c r="H64" s="176" t="str">
        <f>+IF(D64-'Données de base'!D67=0,"juste",D64-'Données de base'!D67)</f>
        <v>juste</v>
      </c>
      <c r="I64" s="50" t="s">
        <v>77</v>
      </c>
    </row>
    <row r="65" spans="1:9" ht="12.75">
      <c r="A65" s="44">
        <v>12</v>
      </c>
      <c r="B65" s="26" t="s">
        <v>107</v>
      </c>
      <c r="C65" s="68"/>
      <c r="D65" s="297"/>
      <c r="E65" s="47" t="s">
        <v>77</v>
      </c>
      <c r="F65" s="62"/>
      <c r="G65" s="68" t="str">
        <f>+IF(C65-'Données de base'!C68=0,"juste",C65-'Données de base'!C68)</f>
        <v>juste</v>
      </c>
      <c r="H65" s="176" t="str">
        <f>+IF(D65-'Données de base'!D68=0,"juste",D65-'Données de base'!D68)</f>
        <v>juste</v>
      </c>
      <c r="I65" s="50" t="s">
        <v>77</v>
      </c>
    </row>
    <row r="66" spans="1:9" ht="12.75">
      <c r="A66" s="44">
        <v>13</v>
      </c>
      <c r="B66" s="26" t="s">
        <v>108</v>
      </c>
      <c r="C66" s="68"/>
      <c r="D66" s="297"/>
      <c r="E66" s="47" t="s">
        <v>77</v>
      </c>
      <c r="F66" s="62"/>
      <c r="G66" s="68" t="str">
        <f>+IF(C66-'Données de base'!C69=0,"juste",C66-'Données de base'!C69)</f>
        <v>juste</v>
      </c>
      <c r="H66" s="176" t="str">
        <f>+IF(D66-'Données de base'!D69=0,"juste",D66-'Données de base'!D69)</f>
        <v>juste</v>
      </c>
      <c r="I66" s="50" t="s">
        <v>77</v>
      </c>
    </row>
    <row r="67" spans="1:9" ht="12.75">
      <c r="A67" s="51">
        <v>19</v>
      </c>
      <c r="B67" s="29" t="s">
        <v>109</v>
      </c>
      <c r="C67" s="174"/>
      <c r="D67" s="177"/>
      <c r="E67" s="40" t="s">
        <v>77</v>
      </c>
      <c r="F67" s="62"/>
      <c r="G67" s="174" t="str">
        <f>+IF(C67-'Données de base'!C70=0,"juste",C67-'Données de base'!C70)</f>
        <v>juste</v>
      </c>
      <c r="H67" s="177" t="str">
        <f>+IF(D67-'Données de base'!D70=0,"juste",D67-'Données de base'!D70)</f>
        <v>juste</v>
      </c>
      <c r="I67" s="40" t="s">
        <v>77</v>
      </c>
    </row>
    <row r="68" spans="1:9" ht="19.5" customHeight="1">
      <c r="A68" s="64" t="s">
        <v>110</v>
      </c>
      <c r="B68" s="65"/>
      <c r="C68" s="30"/>
      <c r="D68" s="30"/>
      <c r="E68" s="300"/>
      <c r="F68" s="62"/>
      <c r="G68" s="43"/>
      <c r="H68" s="43"/>
      <c r="I68" s="301"/>
    </row>
    <row r="69" spans="1:9" ht="12.75">
      <c r="A69" s="44">
        <v>20</v>
      </c>
      <c r="B69" s="26" t="s">
        <v>111</v>
      </c>
      <c r="C69" s="68"/>
      <c r="D69" s="297"/>
      <c r="E69" s="47" t="s">
        <v>77</v>
      </c>
      <c r="F69" s="62"/>
      <c r="G69" s="173" t="str">
        <f>+IF(C69-'Données de base'!C72=0,"juste",C69-'Données de base'!C72)</f>
        <v>juste</v>
      </c>
      <c r="H69" s="175" t="str">
        <f>+IF(D69-'Données de base'!D72=0,"juste",D69-'Données de base'!D72)</f>
        <v>juste</v>
      </c>
      <c r="I69" s="37" t="s">
        <v>77</v>
      </c>
    </row>
    <row r="70" spans="1:9" ht="12.75">
      <c r="A70" s="44">
        <v>21</v>
      </c>
      <c r="B70" s="45" t="s">
        <v>69</v>
      </c>
      <c r="C70" s="68"/>
      <c r="D70" s="297"/>
      <c r="E70" s="47" t="s">
        <v>77</v>
      </c>
      <c r="F70" s="62"/>
      <c r="G70" s="68" t="str">
        <f>+IF(C70-'Données de base'!C73=0,"juste",C70-'Données de base'!C73)</f>
        <v>juste</v>
      </c>
      <c r="H70" s="176" t="str">
        <f>+IF(D70-'Données de base'!D73=0,"juste",D70-'Données de base'!D73)</f>
        <v>juste</v>
      </c>
      <c r="I70" s="50" t="s">
        <v>77</v>
      </c>
    </row>
    <row r="71" spans="1:9" ht="12.75">
      <c r="A71" s="44">
        <v>22</v>
      </c>
      <c r="B71" s="45" t="s">
        <v>70</v>
      </c>
      <c r="C71" s="68"/>
      <c r="D71" s="297"/>
      <c r="E71" s="47" t="s">
        <v>77</v>
      </c>
      <c r="F71" s="62"/>
      <c r="G71" s="68" t="str">
        <f>+IF(C71-'Données de base'!C74=0,"juste",C71-'Données de base'!C74)</f>
        <v>juste</v>
      </c>
      <c r="H71" s="176" t="str">
        <f>+IF(D71-'Données de base'!D74=0,"juste",D71-'Données de base'!D74)</f>
        <v>juste</v>
      </c>
      <c r="I71" s="50" t="s">
        <v>77</v>
      </c>
    </row>
    <row r="72" spans="1:9" ht="12.75">
      <c r="A72" s="44">
        <v>23</v>
      </c>
      <c r="B72" s="26" t="s">
        <v>112</v>
      </c>
      <c r="C72" s="68"/>
      <c r="D72" s="297"/>
      <c r="E72" s="50" t="s">
        <v>77</v>
      </c>
      <c r="F72" s="62"/>
      <c r="G72" s="68" t="str">
        <f>+IF(C72-'Données de base'!C75=0,"juste",C72-'Données de base'!C75)</f>
        <v>juste</v>
      </c>
      <c r="H72" s="176" t="str">
        <f>+IF(D72-'Données de base'!D75=0,"juste",D72-'Données de base'!D75)</f>
        <v>juste</v>
      </c>
      <c r="I72" s="50" t="s">
        <v>77</v>
      </c>
    </row>
    <row r="73" spans="1:9" ht="12.75">
      <c r="A73" s="44">
        <v>24</v>
      </c>
      <c r="B73" s="26" t="s">
        <v>113</v>
      </c>
      <c r="C73" s="68"/>
      <c r="D73" s="297"/>
      <c r="E73" s="50" t="s">
        <v>77</v>
      </c>
      <c r="F73" s="62"/>
      <c r="G73" s="68" t="str">
        <f>+IF(C73-'Données de base'!C76=0,"juste",C73-'Données de base'!C76)</f>
        <v>juste</v>
      </c>
      <c r="H73" s="176" t="str">
        <f>+IF(D73-'Données de base'!D76=0,"juste",D73-'Données de base'!D76)</f>
        <v>juste</v>
      </c>
      <c r="I73" s="50" t="s">
        <v>77</v>
      </c>
    </row>
    <row r="74" spans="1:9" ht="12.75">
      <c r="A74" s="44">
        <v>25</v>
      </c>
      <c r="B74" s="26" t="s">
        <v>114</v>
      </c>
      <c r="C74" s="68"/>
      <c r="D74" s="297"/>
      <c r="E74" s="50" t="s">
        <v>77</v>
      </c>
      <c r="F74" s="62"/>
      <c r="G74" s="68" t="str">
        <f>+IF(C74-'Données de base'!C77=0,"juste",C74-'Données de base'!C77)</f>
        <v>juste</v>
      </c>
      <c r="H74" s="176" t="str">
        <f>+IF(D74-'Données de base'!D77=0,"juste",D74-'Données de base'!D77)</f>
        <v>juste</v>
      </c>
      <c r="I74" s="50" t="s">
        <v>77</v>
      </c>
    </row>
    <row r="75" spans="1:9" ht="12.75">
      <c r="A75" s="51">
        <v>29</v>
      </c>
      <c r="B75" s="29" t="s">
        <v>115</v>
      </c>
      <c r="C75" s="174"/>
      <c r="D75" s="177"/>
      <c r="E75" s="40" t="s">
        <v>77</v>
      </c>
      <c r="F75" s="62"/>
      <c r="G75" s="174" t="str">
        <f>+IF(C75-'Données de base'!C78=0,"juste",C75-'Données de base'!C78)</f>
        <v>juste</v>
      </c>
      <c r="H75" s="177" t="str">
        <f>+IF(D75-'Données de base'!D78=0,"juste",D75-'Données de base'!D78)</f>
        <v>juste</v>
      </c>
      <c r="I75" s="40" t="s">
        <v>77</v>
      </c>
    </row>
    <row r="76" spans="3:9" ht="12.75">
      <c r="C76" s="66"/>
      <c r="D76" s="66"/>
      <c r="E76" s="66"/>
      <c r="G76" s="66"/>
      <c r="H76" s="66"/>
      <c r="I76" s="66"/>
    </row>
  </sheetData>
  <sheetProtection/>
  <mergeCells count="2">
    <mergeCell ref="C5:E5"/>
    <mergeCell ref="C6:E6"/>
  </mergeCells>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A1" sqref="A1"/>
    </sheetView>
  </sheetViews>
  <sheetFormatPr defaultColWidth="11.421875" defaultRowHeight="12.75"/>
  <cols>
    <col min="1" max="1" width="10.00390625" style="86" customWidth="1"/>
    <col min="2" max="2" width="38.57421875" style="86" customWidth="1"/>
    <col min="3" max="7" width="12.7109375" style="86" customWidth="1"/>
    <col min="8" max="8" width="5.7109375" style="86" customWidth="1"/>
    <col min="9" max="12" width="12.7109375" style="86" customWidth="1"/>
    <col min="13" max="13" width="5.7109375" style="86" customWidth="1"/>
    <col min="14" max="17" width="12.7109375" style="86" customWidth="1"/>
    <col min="18" max="16384" width="11.421875" style="86" customWidth="1"/>
  </cols>
  <sheetData>
    <row r="1" ht="19.5">
      <c r="A1" s="217" t="s">
        <v>125</v>
      </c>
    </row>
    <row r="2" spans="1:12" s="90" customFormat="1" ht="19.5" customHeight="1">
      <c r="A2" s="16" t="s">
        <v>121</v>
      </c>
      <c r="D2" s="182"/>
      <c r="E2" s="182"/>
      <c r="F2" s="182"/>
      <c r="G2" s="183"/>
      <c r="H2" s="183"/>
      <c r="I2" s="183"/>
      <c r="J2" s="184"/>
      <c r="K2" s="184"/>
      <c r="L2" s="184"/>
    </row>
    <row r="3" spans="1:12" s="90" customFormat="1" ht="14.25">
      <c r="A3" s="182" t="s">
        <v>126</v>
      </c>
      <c r="D3" s="182"/>
      <c r="E3" s="182"/>
      <c r="F3" s="182"/>
      <c r="G3" s="183"/>
      <c r="H3" s="183"/>
      <c r="I3" s="183"/>
      <c r="J3" s="184"/>
      <c r="K3" s="184"/>
      <c r="L3" s="184"/>
    </row>
    <row r="4" spans="1:12" s="90" customFormat="1" ht="15" thickBot="1">
      <c r="A4" s="182"/>
      <c r="D4" s="182"/>
      <c r="E4" s="182"/>
      <c r="F4" s="182"/>
      <c r="G4" s="183"/>
      <c r="H4" s="183"/>
      <c r="I4" s="183"/>
      <c r="J4" s="184"/>
      <c r="K4" s="184"/>
      <c r="L4" s="184"/>
    </row>
    <row r="5" spans="1:12" s="90" customFormat="1" ht="19.5">
      <c r="A5" s="78" t="s">
        <v>58</v>
      </c>
      <c r="B5" s="278"/>
      <c r="C5" s="373">
        <f>IF('Données de base'!C7=0,"",'Données de base'!C7)</f>
      </c>
      <c r="D5" s="373"/>
      <c r="E5" s="373"/>
      <c r="F5" s="182"/>
      <c r="G5" s="183"/>
      <c r="H5" s="183"/>
      <c r="I5" s="183"/>
      <c r="J5" s="184"/>
      <c r="K5" s="184"/>
      <c r="L5" s="184"/>
    </row>
    <row r="6" spans="1:12" s="90" customFormat="1" ht="20.25" thickBot="1">
      <c r="A6" s="22" t="s">
        <v>59</v>
      </c>
      <c r="B6" s="23"/>
      <c r="C6" s="374">
        <f>IF('Données de base'!C8=0,"",'Données de base'!C8)</f>
      </c>
      <c r="D6" s="374"/>
      <c r="E6" s="374"/>
      <c r="F6" s="182"/>
      <c r="G6" s="183"/>
      <c r="H6" s="183"/>
      <c r="I6" s="183"/>
      <c r="J6" s="184"/>
      <c r="K6" s="184"/>
      <c r="L6" s="184"/>
    </row>
    <row r="7" spans="1:15" s="90" customFormat="1" ht="17.25" customHeight="1" thickBot="1">
      <c r="A7" s="185"/>
      <c r="B7" s="185"/>
      <c r="C7" s="186"/>
      <c r="D7" s="186"/>
      <c r="E7" s="186"/>
      <c r="F7" s="186"/>
      <c r="G7" s="187"/>
      <c r="H7" s="183"/>
      <c r="I7" s="187"/>
      <c r="J7" s="188"/>
      <c r="K7" s="188"/>
      <c r="L7" s="188"/>
      <c r="N7" s="213"/>
      <c r="O7" s="213"/>
    </row>
    <row r="8" spans="1:17" ht="20.25" thickBot="1">
      <c r="A8" s="189" t="s">
        <v>125</v>
      </c>
      <c r="B8" s="220"/>
      <c r="C8" s="219" t="s">
        <v>127</v>
      </c>
      <c r="D8" s="190"/>
      <c r="E8" s="190"/>
      <c r="F8" s="190"/>
      <c r="G8" s="218" t="s">
        <v>128</v>
      </c>
      <c r="I8" s="191" t="s">
        <v>289</v>
      </c>
      <c r="J8" s="192"/>
      <c r="K8" s="189"/>
      <c r="L8" s="189"/>
      <c r="N8" s="191" t="s">
        <v>150</v>
      </c>
      <c r="O8" s="190"/>
      <c r="P8" s="190"/>
      <c r="Q8" s="190"/>
    </row>
    <row r="9" spans="1:17" ht="25.5">
      <c r="A9" s="193"/>
      <c r="B9" s="194"/>
      <c r="C9" s="221">
        <f>+'Données de base'!E12</f>
        <v>-2</v>
      </c>
      <c r="D9" s="221">
        <f>+'Données de base'!D12</f>
        <v>-1</v>
      </c>
      <c r="E9" s="222" t="s">
        <v>129</v>
      </c>
      <c r="F9" s="221" t="s">
        <v>294</v>
      </c>
      <c r="G9" s="223">
        <f>+'Données de base'!C12</f>
        <v>0</v>
      </c>
      <c r="H9" s="87"/>
      <c r="I9" s="194"/>
      <c r="J9" s="224">
        <f>+G9</f>
        <v>0</v>
      </c>
      <c r="K9" s="224">
        <f>+D9</f>
        <v>-1</v>
      </c>
      <c r="L9" s="224">
        <f>+C9</f>
        <v>-2</v>
      </c>
      <c r="M9" s="87"/>
      <c r="N9" s="225"/>
      <c r="O9" s="226">
        <f>+G9</f>
        <v>0</v>
      </c>
      <c r="P9" s="227">
        <f>+O9-1</f>
        <v>-1</v>
      </c>
      <c r="Q9" s="227">
        <f>+O9-2</f>
        <v>-2</v>
      </c>
    </row>
    <row r="10" spans="1:17" ht="19.5" customHeight="1">
      <c r="A10" s="203" t="s">
        <v>64</v>
      </c>
      <c r="B10" s="203"/>
      <c r="C10" s="196"/>
      <c r="D10" s="196"/>
      <c r="E10" s="196"/>
      <c r="F10" s="196"/>
      <c r="G10" s="197"/>
      <c r="I10" s="196"/>
      <c r="J10" s="196"/>
      <c r="K10" s="196"/>
      <c r="L10" s="196"/>
      <c r="N10" s="195"/>
      <c r="O10" s="195"/>
      <c r="P10" s="195"/>
      <c r="Q10" s="195"/>
    </row>
    <row r="11" spans="1:17" ht="12.75">
      <c r="A11" s="86" t="s">
        <v>16</v>
      </c>
      <c r="B11" s="86" t="s">
        <v>130</v>
      </c>
      <c r="C11" s="198"/>
      <c r="D11" s="198"/>
      <c r="E11" s="198"/>
      <c r="F11" s="198">
        <f>+D11-E11</f>
        <v>0</v>
      </c>
      <c r="G11" s="199"/>
      <c r="I11" s="48" t="s">
        <v>16</v>
      </c>
      <c r="J11" s="302" t="s">
        <v>77</v>
      </c>
      <c r="K11" s="302" t="s">
        <v>77</v>
      </c>
      <c r="L11" s="302" t="s">
        <v>77</v>
      </c>
      <c r="N11" s="48" t="s">
        <v>16</v>
      </c>
      <c r="O11" s="302" t="s">
        <v>77</v>
      </c>
      <c r="P11" s="302" t="s">
        <v>77</v>
      </c>
      <c r="Q11" s="302" t="s">
        <v>77</v>
      </c>
    </row>
    <row r="12" spans="1:17" ht="12.75">
      <c r="A12" s="86" t="s">
        <v>17</v>
      </c>
      <c r="B12" s="86" t="s">
        <v>131</v>
      </c>
      <c r="C12" s="198"/>
      <c r="D12" s="198"/>
      <c r="E12" s="198"/>
      <c r="F12" s="198">
        <f aca="true" t="shared" si="0" ref="F12:F37">+D12-E12</f>
        <v>0</v>
      </c>
      <c r="G12" s="199"/>
      <c r="I12" s="48" t="s">
        <v>17</v>
      </c>
      <c r="J12" s="302" t="s">
        <v>77</v>
      </c>
      <c r="K12" s="302" t="s">
        <v>77</v>
      </c>
      <c r="L12" s="302" t="s">
        <v>77</v>
      </c>
      <c r="N12" s="48" t="s">
        <v>17</v>
      </c>
      <c r="O12" s="302" t="s">
        <v>77</v>
      </c>
      <c r="P12" s="302" t="s">
        <v>77</v>
      </c>
      <c r="Q12" s="302" t="s">
        <v>77</v>
      </c>
    </row>
    <row r="13" spans="1:17" ht="12.75">
      <c r="A13" s="86" t="s">
        <v>18</v>
      </c>
      <c r="B13" s="86" t="s">
        <v>132</v>
      </c>
      <c r="C13" s="198"/>
      <c r="D13" s="198"/>
      <c r="E13" s="198"/>
      <c r="F13" s="198">
        <f t="shared" si="0"/>
        <v>0</v>
      </c>
      <c r="G13" s="199"/>
      <c r="I13" s="48" t="s">
        <v>18</v>
      </c>
      <c r="J13" s="302" t="s">
        <v>77</v>
      </c>
      <c r="K13" s="302" t="s">
        <v>77</v>
      </c>
      <c r="L13" s="302" t="s">
        <v>77</v>
      </c>
      <c r="N13" s="48" t="s">
        <v>18</v>
      </c>
      <c r="O13" s="302" t="s">
        <v>77</v>
      </c>
      <c r="P13" s="302" t="s">
        <v>77</v>
      </c>
      <c r="Q13" s="302" t="s">
        <v>77</v>
      </c>
    </row>
    <row r="14" spans="1:17" ht="12.75">
      <c r="A14" s="86" t="s">
        <v>2</v>
      </c>
      <c r="B14" s="86" t="s">
        <v>68</v>
      </c>
      <c r="C14" s="198"/>
      <c r="D14" s="198"/>
      <c r="E14" s="198"/>
      <c r="F14" s="198">
        <f t="shared" si="0"/>
        <v>0</v>
      </c>
      <c r="G14" s="199"/>
      <c r="I14" s="48" t="s">
        <v>2</v>
      </c>
      <c r="J14" s="309">
        <f>+G14*1000</f>
        <v>0</v>
      </c>
      <c r="K14" s="302" t="s">
        <v>77</v>
      </c>
      <c r="L14" s="302" t="s">
        <v>77</v>
      </c>
      <c r="N14" s="48" t="s">
        <v>2</v>
      </c>
      <c r="O14" s="200">
        <f>+J14-'Données de base'!C23</f>
        <v>0</v>
      </c>
      <c r="P14" s="302" t="s">
        <v>77</v>
      </c>
      <c r="Q14" s="302" t="s">
        <v>77</v>
      </c>
    </row>
    <row r="15" spans="1:17" ht="12.75">
      <c r="A15" s="86" t="s">
        <v>3</v>
      </c>
      <c r="B15" s="86" t="s">
        <v>133</v>
      </c>
      <c r="C15" s="198"/>
      <c r="D15" s="198"/>
      <c r="E15" s="198"/>
      <c r="F15" s="198">
        <f t="shared" si="0"/>
        <v>0</v>
      </c>
      <c r="G15" s="199"/>
      <c r="I15" s="48" t="s">
        <v>3</v>
      </c>
      <c r="J15" s="309">
        <f>+G15*1000</f>
        <v>0</v>
      </c>
      <c r="K15" s="309">
        <f>+D15*1000</f>
        <v>0</v>
      </c>
      <c r="L15" s="302" t="s">
        <v>77</v>
      </c>
      <c r="N15" s="48" t="s">
        <v>3</v>
      </c>
      <c r="O15" s="200">
        <f>+J15-'Données de base'!C28</f>
        <v>0</v>
      </c>
      <c r="P15" s="201">
        <f>+K15-'Données de base'!D28</f>
        <v>0</v>
      </c>
      <c r="Q15" s="302" t="s">
        <v>77</v>
      </c>
    </row>
    <row r="16" spans="1:17" ht="12.75">
      <c r="A16" s="86" t="s">
        <v>19</v>
      </c>
      <c r="B16" s="86" t="s">
        <v>134</v>
      </c>
      <c r="C16" s="198"/>
      <c r="D16" s="198"/>
      <c r="E16" s="198"/>
      <c r="F16" s="198">
        <f t="shared" si="0"/>
        <v>0</v>
      </c>
      <c r="G16" s="199"/>
      <c r="I16" s="48" t="s">
        <v>19</v>
      </c>
      <c r="J16" s="309">
        <f>+G16*1000</f>
        <v>0</v>
      </c>
      <c r="K16" s="309">
        <f>+D16*1000</f>
        <v>0</v>
      </c>
      <c r="L16" s="302" t="s">
        <v>77</v>
      </c>
      <c r="N16" s="48" t="s">
        <v>19</v>
      </c>
      <c r="O16" s="302" t="s">
        <v>77</v>
      </c>
      <c r="P16" s="302" t="s">
        <v>77</v>
      </c>
      <c r="Q16" s="302" t="s">
        <v>77</v>
      </c>
    </row>
    <row r="17" spans="1:17" ht="12.75">
      <c r="A17" s="86" t="s">
        <v>20</v>
      </c>
      <c r="B17" s="86" t="s">
        <v>135</v>
      </c>
      <c r="C17" s="198"/>
      <c r="D17" s="198"/>
      <c r="E17" s="198"/>
      <c r="F17" s="198">
        <f t="shared" si="0"/>
        <v>0</v>
      </c>
      <c r="G17" s="199"/>
      <c r="I17" s="48" t="s">
        <v>20</v>
      </c>
      <c r="J17" s="302" t="s">
        <v>77</v>
      </c>
      <c r="K17" s="302" t="s">
        <v>77</v>
      </c>
      <c r="L17" s="302" t="s">
        <v>77</v>
      </c>
      <c r="N17" s="48">
        <v>33</v>
      </c>
      <c r="O17" s="202">
        <f>+J15+J16-'Données de base'!C27</f>
        <v>0</v>
      </c>
      <c r="P17" s="201">
        <f>+K15+K16-'Données de base'!D27</f>
        <v>0</v>
      </c>
      <c r="Q17" s="302" t="s">
        <v>77</v>
      </c>
    </row>
    <row r="18" spans="1:17" ht="12.75">
      <c r="A18" s="86" t="s">
        <v>4</v>
      </c>
      <c r="B18" s="86" t="s">
        <v>75</v>
      </c>
      <c r="C18" s="198"/>
      <c r="D18" s="198"/>
      <c r="E18" s="198"/>
      <c r="F18" s="198">
        <f t="shared" si="0"/>
        <v>0</v>
      </c>
      <c r="G18" s="199"/>
      <c r="I18" s="48" t="s">
        <v>4</v>
      </c>
      <c r="J18" s="309">
        <f>+G18*1000</f>
        <v>0</v>
      </c>
      <c r="K18" s="309">
        <f>+D18*1000</f>
        <v>0</v>
      </c>
      <c r="L18" s="302" t="s">
        <v>77</v>
      </c>
      <c r="N18" s="48" t="s">
        <v>20</v>
      </c>
      <c r="O18" s="302" t="s">
        <v>77</v>
      </c>
      <c r="P18" s="302" t="s">
        <v>77</v>
      </c>
      <c r="Q18" s="302" t="s">
        <v>77</v>
      </c>
    </row>
    <row r="19" spans="1:17" ht="12.75">
      <c r="A19" s="86" t="s">
        <v>5</v>
      </c>
      <c r="B19" s="86" t="s">
        <v>76</v>
      </c>
      <c r="C19" s="198"/>
      <c r="D19" s="198"/>
      <c r="E19" s="198"/>
      <c r="F19" s="198">
        <f t="shared" si="0"/>
        <v>0</v>
      </c>
      <c r="G19" s="199"/>
      <c r="I19" s="48" t="s">
        <v>5</v>
      </c>
      <c r="J19" s="309">
        <f>+G19*1000</f>
        <v>0</v>
      </c>
      <c r="K19" s="309">
        <f>+D19*1000</f>
        <v>0</v>
      </c>
      <c r="L19" s="302" t="s">
        <v>77</v>
      </c>
      <c r="N19" s="48" t="s">
        <v>4</v>
      </c>
      <c r="O19" s="200">
        <f>+J18-'Données de base'!C31</f>
        <v>0</v>
      </c>
      <c r="P19" s="201">
        <f>+K18-'Données de base'!D31</f>
        <v>0</v>
      </c>
      <c r="Q19" s="302" t="s">
        <v>77</v>
      </c>
    </row>
    <row r="20" spans="1:17" ht="12.75">
      <c r="A20" s="203" t="s">
        <v>1</v>
      </c>
      <c r="B20" s="203" t="s">
        <v>136</v>
      </c>
      <c r="C20" s="204"/>
      <c r="D20" s="204"/>
      <c r="E20" s="204"/>
      <c r="F20" s="204">
        <f t="shared" si="0"/>
        <v>0</v>
      </c>
      <c r="G20" s="205"/>
      <c r="I20" s="206" t="s">
        <v>1</v>
      </c>
      <c r="J20" s="310">
        <f>+G20*1000</f>
        <v>0</v>
      </c>
      <c r="K20" s="311">
        <f>+D20*1000</f>
        <v>0</v>
      </c>
      <c r="L20" s="302" t="s">
        <v>77</v>
      </c>
      <c r="N20" s="48" t="s">
        <v>5</v>
      </c>
      <c r="O20" s="200">
        <f>+J19-'Données de base'!C32</f>
        <v>0</v>
      </c>
      <c r="P20" s="201">
        <f>+K19-'Données de base'!D32</f>
        <v>0</v>
      </c>
      <c r="Q20" s="302" t="s">
        <v>77</v>
      </c>
    </row>
    <row r="21" spans="1:17" ht="12.75">
      <c r="A21" s="86" t="s">
        <v>21</v>
      </c>
      <c r="B21" s="86" t="s">
        <v>137</v>
      </c>
      <c r="C21" s="198"/>
      <c r="D21" s="198"/>
      <c r="E21" s="198"/>
      <c r="F21" s="198">
        <f t="shared" si="0"/>
        <v>0</v>
      </c>
      <c r="G21" s="199"/>
      <c r="I21" s="207" t="s">
        <v>21</v>
      </c>
      <c r="J21" s="309">
        <f>+G21*1000</f>
        <v>0</v>
      </c>
      <c r="K21" s="302" t="s">
        <v>77</v>
      </c>
      <c r="L21" s="302" t="s">
        <v>77</v>
      </c>
      <c r="N21" s="206" t="s">
        <v>1</v>
      </c>
      <c r="O21" s="332">
        <f>+J20-'Données de base'!C22</f>
        <v>0</v>
      </c>
      <c r="P21" s="333">
        <f>+K20-'Données de base'!D22</f>
        <v>0</v>
      </c>
      <c r="Q21" s="302" t="s">
        <v>77</v>
      </c>
    </row>
    <row r="22" spans="1:17" ht="12.75">
      <c r="A22" s="86" t="s">
        <v>22</v>
      </c>
      <c r="B22" s="86" t="s">
        <v>138</v>
      </c>
      <c r="C22" s="198"/>
      <c r="D22" s="198"/>
      <c r="E22" s="198"/>
      <c r="F22" s="198">
        <f t="shared" si="0"/>
        <v>0</v>
      </c>
      <c r="G22" s="199"/>
      <c r="I22" s="207" t="s">
        <v>22</v>
      </c>
      <c r="J22" s="302" t="s">
        <v>77</v>
      </c>
      <c r="K22" s="302" t="s">
        <v>77</v>
      </c>
      <c r="L22" s="302" t="s">
        <v>77</v>
      </c>
      <c r="N22" s="207" t="s">
        <v>21</v>
      </c>
      <c r="O22" s="200">
        <f>+J21-SUM('Données de base'!C35:C39)</f>
        <v>0</v>
      </c>
      <c r="P22" s="302" t="s">
        <v>77</v>
      </c>
      <c r="Q22" s="302" t="s">
        <v>77</v>
      </c>
    </row>
    <row r="23" spans="1:17" ht="12.75">
      <c r="A23" s="86" t="s">
        <v>23</v>
      </c>
      <c r="B23" s="86" t="s">
        <v>139</v>
      </c>
      <c r="C23" s="198"/>
      <c r="D23" s="198"/>
      <c r="E23" s="198"/>
      <c r="F23" s="198">
        <f t="shared" si="0"/>
        <v>0</v>
      </c>
      <c r="G23" s="199"/>
      <c r="I23" s="207" t="s">
        <v>23</v>
      </c>
      <c r="J23" s="302" t="s">
        <v>77</v>
      </c>
      <c r="K23" s="302" t="s">
        <v>77</v>
      </c>
      <c r="L23" s="302" t="s">
        <v>77</v>
      </c>
      <c r="N23" s="207" t="s">
        <v>22</v>
      </c>
      <c r="O23" s="302" t="s">
        <v>77</v>
      </c>
      <c r="P23" s="302" t="s">
        <v>77</v>
      </c>
      <c r="Q23" s="302" t="s">
        <v>77</v>
      </c>
    </row>
    <row r="24" spans="1:17" ht="12.75">
      <c r="A24" s="86" t="s">
        <v>24</v>
      </c>
      <c r="B24" s="86" t="s">
        <v>140</v>
      </c>
      <c r="C24" s="198"/>
      <c r="D24" s="198"/>
      <c r="E24" s="198"/>
      <c r="F24" s="198">
        <f t="shared" si="0"/>
        <v>0</v>
      </c>
      <c r="G24" s="199"/>
      <c r="I24" s="207" t="s">
        <v>24</v>
      </c>
      <c r="J24" s="302" t="s">
        <v>77</v>
      </c>
      <c r="K24" s="302" t="s">
        <v>77</v>
      </c>
      <c r="L24" s="302" t="s">
        <v>77</v>
      </c>
      <c r="N24" s="207" t="s">
        <v>23</v>
      </c>
      <c r="O24" s="302" t="s">
        <v>77</v>
      </c>
      <c r="P24" s="302" t="s">
        <v>77</v>
      </c>
      <c r="Q24" s="302" t="s">
        <v>77</v>
      </c>
    </row>
    <row r="25" spans="1:17" ht="12.75">
      <c r="A25" s="86" t="s">
        <v>25</v>
      </c>
      <c r="B25" s="86" t="s">
        <v>135</v>
      </c>
      <c r="C25" s="198"/>
      <c r="D25" s="198"/>
      <c r="E25" s="198"/>
      <c r="F25" s="198">
        <f t="shared" si="0"/>
        <v>0</v>
      </c>
      <c r="G25" s="199"/>
      <c r="I25" s="207" t="s">
        <v>25</v>
      </c>
      <c r="J25" s="302" t="s">
        <v>77</v>
      </c>
      <c r="K25" s="302" t="s">
        <v>77</v>
      </c>
      <c r="L25" s="302" t="s">
        <v>77</v>
      </c>
      <c r="N25" s="207" t="s">
        <v>24</v>
      </c>
      <c r="O25" s="302" t="s">
        <v>77</v>
      </c>
      <c r="P25" s="302" t="s">
        <v>77</v>
      </c>
      <c r="Q25" s="302" t="s">
        <v>77</v>
      </c>
    </row>
    <row r="26" spans="1:17" ht="12.75">
      <c r="A26" s="86" t="s">
        <v>8</v>
      </c>
      <c r="B26" s="86" t="s">
        <v>141</v>
      </c>
      <c r="C26" s="198"/>
      <c r="D26" s="198"/>
      <c r="E26" s="198"/>
      <c r="F26" s="198">
        <f t="shared" si="0"/>
        <v>0</v>
      </c>
      <c r="G26" s="199"/>
      <c r="I26" s="207" t="s">
        <v>8</v>
      </c>
      <c r="J26" s="309">
        <f>+G26*1000</f>
        <v>0</v>
      </c>
      <c r="K26" s="302" t="s">
        <v>77</v>
      </c>
      <c r="L26" s="302" t="s">
        <v>77</v>
      </c>
      <c r="N26" s="207" t="s">
        <v>25</v>
      </c>
      <c r="O26" s="302" t="s">
        <v>77</v>
      </c>
      <c r="P26" s="302" t="s">
        <v>77</v>
      </c>
      <c r="Q26" s="302" t="s">
        <v>77</v>
      </c>
    </row>
    <row r="27" spans="1:17" ht="12.75">
      <c r="A27" s="86" t="s">
        <v>9</v>
      </c>
      <c r="B27" s="86" t="s">
        <v>76</v>
      </c>
      <c r="C27" s="198"/>
      <c r="D27" s="198"/>
      <c r="E27" s="198"/>
      <c r="F27" s="198">
        <f t="shared" si="0"/>
        <v>0</v>
      </c>
      <c r="G27" s="199"/>
      <c r="I27" s="207" t="s">
        <v>9</v>
      </c>
      <c r="J27" s="309">
        <f>+G27*1000</f>
        <v>0</v>
      </c>
      <c r="K27" s="302" t="s">
        <v>77</v>
      </c>
      <c r="L27" s="302" t="s">
        <v>77</v>
      </c>
      <c r="N27" s="207" t="s">
        <v>8</v>
      </c>
      <c r="O27" s="200">
        <f>+J26-'Données de base'!C45</f>
        <v>0</v>
      </c>
      <c r="P27" s="302" t="s">
        <v>77</v>
      </c>
      <c r="Q27" s="302" t="s">
        <v>77</v>
      </c>
    </row>
    <row r="28" spans="1:17" ht="12.75">
      <c r="A28" s="203" t="s">
        <v>6</v>
      </c>
      <c r="B28" s="203" t="s">
        <v>142</v>
      </c>
      <c r="C28" s="204"/>
      <c r="D28" s="204"/>
      <c r="E28" s="204"/>
      <c r="F28" s="204">
        <f t="shared" si="0"/>
        <v>0</v>
      </c>
      <c r="G28" s="205"/>
      <c r="I28" s="211" t="s">
        <v>6</v>
      </c>
      <c r="J28" s="310">
        <f>+G28*1000</f>
        <v>0</v>
      </c>
      <c r="K28" s="302" t="s">
        <v>77</v>
      </c>
      <c r="L28" s="302" t="s">
        <v>77</v>
      </c>
      <c r="N28" s="207" t="s">
        <v>9</v>
      </c>
      <c r="O28" s="200">
        <f>+J27-'Données de base'!C46</f>
        <v>0</v>
      </c>
      <c r="P28" s="302" t="s">
        <v>77</v>
      </c>
      <c r="Q28" s="302" t="s">
        <v>77</v>
      </c>
    </row>
    <row r="29" spans="1:17" ht="12.75">
      <c r="A29" s="208" t="s">
        <v>26</v>
      </c>
      <c r="B29" s="208" t="s">
        <v>143</v>
      </c>
      <c r="C29" s="209"/>
      <c r="D29" s="209"/>
      <c r="E29" s="209"/>
      <c r="F29" s="209">
        <f t="shared" si="0"/>
        <v>0</v>
      </c>
      <c r="G29" s="210"/>
      <c r="I29" s="211"/>
      <c r="J29" s="302" t="s">
        <v>77</v>
      </c>
      <c r="K29" s="302" t="s">
        <v>77</v>
      </c>
      <c r="L29" s="302" t="s">
        <v>77</v>
      </c>
      <c r="N29" s="207"/>
      <c r="O29" s="200"/>
      <c r="P29" s="302" t="s">
        <v>77</v>
      </c>
      <c r="Q29" s="302" t="s">
        <v>77</v>
      </c>
    </row>
    <row r="30" spans="1:17" ht="19.5" customHeight="1">
      <c r="A30" s="228" t="s">
        <v>144</v>
      </c>
      <c r="B30" s="228"/>
      <c r="C30" s="212"/>
      <c r="D30" s="212"/>
      <c r="E30" s="212"/>
      <c r="F30" s="212">
        <f t="shared" si="0"/>
        <v>0</v>
      </c>
      <c r="G30" s="212"/>
      <c r="I30" s="197"/>
      <c r="J30" s="312"/>
      <c r="K30" s="312"/>
      <c r="L30" s="312"/>
      <c r="M30" s="213"/>
      <c r="N30" s="214" t="s">
        <v>26</v>
      </c>
      <c r="O30" s="215"/>
      <c r="P30" s="215"/>
      <c r="Q30" s="215"/>
    </row>
    <row r="31" spans="1:17" ht="12.75">
      <c r="A31" s="86" t="s">
        <v>27</v>
      </c>
      <c r="B31" s="86" t="s">
        <v>91</v>
      </c>
      <c r="C31" s="198"/>
      <c r="D31" s="198"/>
      <c r="E31" s="198"/>
      <c r="F31" s="198">
        <f t="shared" si="0"/>
        <v>0</v>
      </c>
      <c r="G31" s="199"/>
      <c r="I31" s="207" t="s">
        <v>27</v>
      </c>
      <c r="J31" s="302" t="s">
        <v>77</v>
      </c>
      <c r="K31" s="302" t="s">
        <v>77</v>
      </c>
      <c r="L31" s="302" t="s">
        <v>77</v>
      </c>
      <c r="N31" s="207" t="s">
        <v>27</v>
      </c>
      <c r="O31" s="302" t="s">
        <v>77</v>
      </c>
      <c r="P31" s="302" t="s">
        <v>77</v>
      </c>
      <c r="Q31" s="302" t="s">
        <v>77</v>
      </c>
    </row>
    <row r="32" spans="1:17" ht="12.75">
      <c r="A32" s="86" t="s">
        <v>28</v>
      </c>
      <c r="B32" s="86" t="s">
        <v>92</v>
      </c>
      <c r="C32" s="198"/>
      <c r="D32" s="198"/>
      <c r="E32" s="198"/>
      <c r="F32" s="198">
        <f t="shared" si="0"/>
        <v>0</v>
      </c>
      <c r="G32" s="199"/>
      <c r="I32" s="207" t="s">
        <v>28</v>
      </c>
      <c r="J32" s="302" t="s">
        <v>77</v>
      </c>
      <c r="K32" s="302" t="s">
        <v>77</v>
      </c>
      <c r="L32" s="302" t="s">
        <v>77</v>
      </c>
      <c r="N32" s="207" t="s">
        <v>28</v>
      </c>
      <c r="O32" s="302" t="s">
        <v>77</v>
      </c>
      <c r="P32" s="302" t="s">
        <v>77</v>
      </c>
      <c r="Q32" s="302" t="s">
        <v>77</v>
      </c>
    </row>
    <row r="33" spans="1:17" ht="12.75">
      <c r="A33" s="86" t="s">
        <v>29</v>
      </c>
      <c r="B33" s="86" t="s">
        <v>145</v>
      </c>
      <c r="C33" s="198"/>
      <c r="D33" s="198"/>
      <c r="E33" s="198"/>
      <c r="F33" s="198">
        <f t="shared" si="0"/>
        <v>0</v>
      </c>
      <c r="G33" s="199"/>
      <c r="I33" s="207" t="s">
        <v>29</v>
      </c>
      <c r="J33" s="302" t="s">
        <v>77</v>
      </c>
      <c r="K33" s="302" t="s">
        <v>77</v>
      </c>
      <c r="L33" s="302" t="s">
        <v>77</v>
      </c>
      <c r="N33" s="207" t="s">
        <v>29</v>
      </c>
      <c r="O33" s="302" t="s">
        <v>77</v>
      </c>
      <c r="P33" s="302" t="s">
        <v>77</v>
      </c>
      <c r="Q33" s="302" t="s">
        <v>77</v>
      </c>
    </row>
    <row r="34" spans="1:17" s="334" customFormat="1" ht="12.75">
      <c r="A34" s="203" t="s">
        <v>30</v>
      </c>
      <c r="B34" s="216" t="s">
        <v>146</v>
      </c>
      <c r="C34" s="204"/>
      <c r="D34" s="204"/>
      <c r="E34" s="204"/>
      <c r="F34" s="204">
        <f t="shared" si="0"/>
        <v>0</v>
      </c>
      <c r="G34" s="205"/>
      <c r="I34" s="211" t="s">
        <v>30</v>
      </c>
      <c r="J34" s="310">
        <f>+G34*1000</f>
        <v>0</v>
      </c>
      <c r="K34" s="310">
        <f>+D34*1000</f>
        <v>0</v>
      </c>
      <c r="L34" s="310">
        <f>+C34*1000</f>
        <v>0</v>
      </c>
      <c r="N34" s="211" t="s">
        <v>30</v>
      </c>
      <c r="O34" s="332">
        <f>+J34-SUM('Données de base'!C49:C53)</f>
        <v>0</v>
      </c>
      <c r="P34" s="333">
        <f>+K34-SUM('Données de base'!D49:D53)</f>
        <v>0</v>
      </c>
      <c r="Q34" s="333">
        <f>+L34-SUM('Données de base'!E49:E53)</f>
        <v>0</v>
      </c>
    </row>
    <row r="35" spans="1:17" ht="12.75">
      <c r="A35" s="86" t="s">
        <v>31</v>
      </c>
      <c r="B35" s="86" t="s">
        <v>147</v>
      </c>
      <c r="C35" s="198"/>
      <c r="D35" s="198"/>
      <c r="E35" s="198"/>
      <c r="F35" s="198">
        <f t="shared" si="0"/>
        <v>0</v>
      </c>
      <c r="G35" s="199"/>
      <c r="I35" s="207" t="s">
        <v>31</v>
      </c>
      <c r="J35" s="302" t="s">
        <v>77</v>
      </c>
      <c r="K35" s="302" t="s">
        <v>77</v>
      </c>
      <c r="L35" s="302" t="s">
        <v>77</v>
      </c>
      <c r="N35" s="207" t="s">
        <v>31</v>
      </c>
      <c r="O35" s="302" t="s">
        <v>77</v>
      </c>
      <c r="P35" s="302" t="s">
        <v>77</v>
      </c>
      <c r="Q35" s="302" t="s">
        <v>77</v>
      </c>
    </row>
    <row r="36" spans="1:17" ht="12.75">
      <c r="A36" s="86" t="s">
        <v>32</v>
      </c>
      <c r="B36" s="86" t="s">
        <v>148</v>
      </c>
      <c r="C36" s="198"/>
      <c r="D36" s="198"/>
      <c r="E36" s="198"/>
      <c r="F36" s="198">
        <f t="shared" si="0"/>
        <v>0</v>
      </c>
      <c r="G36" s="199"/>
      <c r="I36" s="207" t="s">
        <v>32</v>
      </c>
      <c r="J36" s="302" t="s">
        <v>77</v>
      </c>
      <c r="K36" s="302" t="s">
        <v>77</v>
      </c>
      <c r="L36" s="302" t="s">
        <v>77</v>
      </c>
      <c r="N36" s="207" t="s">
        <v>32</v>
      </c>
      <c r="O36" s="302" t="s">
        <v>77</v>
      </c>
      <c r="P36" s="302" t="s">
        <v>77</v>
      </c>
      <c r="Q36" s="302" t="s">
        <v>77</v>
      </c>
    </row>
    <row r="37" spans="1:17" s="334" customFormat="1" ht="12.75">
      <c r="A37" s="203" t="s">
        <v>33</v>
      </c>
      <c r="B37" s="203" t="s">
        <v>149</v>
      </c>
      <c r="C37" s="204"/>
      <c r="D37" s="204"/>
      <c r="E37" s="204"/>
      <c r="F37" s="204">
        <f t="shared" si="0"/>
        <v>0</v>
      </c>
      <c r="G37" s="205"/>
      <c r="I37" s="335" t="s">
        <v>33</v>
      </c>
      <c r="J37" s="336">
        <f>+G37*1000</f>
        <v>0</v>
      </c>
      <c r="K37" s="336">
        <f>+D37*1000</f>
        <v>0</v>
      </c>
      <c r="L37" s="336">
        <f>+C37*1000</f>
        <v>0</v>
      </c>
      <c r="N37" s="335" t="s">
        <v>33</v>
      </c>
      <c r="O37" s="337">
        <f>+J37-SUM('Données de base'!C56:C62)</f>
        <v>0</v>
      </c>
      <c r="P37" s="338">
        <f>+K37-SUM('Données de base'!D56:D62)</f>
        <v>0</v>
      </c>
      <c r="Q37" s="338">
        <f>+L37-SUM('Données de base'!E56:E62)</f>
        <v>0</v>
      </c>
    </row>
  </sheetData>
  <sheetProtection/>
  <mergeCells count="2">
    <mergeCell ref="C5:E5"/>
    <mergeCell ref="C6:E6"/>
  </mergeCells>
  <printOptions/>
  <pageMargins left="0.3937007874015748" right="0.3937007874015748" top="0.7874015748031497" bottom="0.7874015748031497" header="0.5118110236220472" footer="0.5118110236220472"/>
  <pageSetup fitToHeight="1" fitToWidth="1" horizontalDpi="300" verticalDpi="300" orientation="landscape" paperSize="9" scale="63" r:id="rId1"/>
</worksheet>
</file>

<file path=xl/worksheets/sheet5.xml><?xml version="1.0" encoding="utf-8"?>
<worksheet xmlns="http://schemas.openxmlformats.org/spreadsheetml/2006/main" xmlns:r="http://schemas.openxmlformats.org/officeDocument/2006/relationships">
  <sheetPr>
    <tabColor indexed="51"/>
    <pageSetUpPr fitToPage="1"/>
  </sheetPr>
  <dimension ref="A1:F12"/>
  <sheetViews>
    <sheetView showGridLines="0" zoomScalePageLayoutView="0" workbookViewId="0" topLeftCell="A1">
      <selection activeCell="A10" sqref="A10:B10"/>
    </sheetView>
  </sheetViews>
  <sheetFormatPr defaultColWidth="11.421875" defaultRowHeight="12.75"/>
  <cols>
    <col min="1" max="1" width="42.7109375" style="10" customWidth="1"/>
    <col min="2" max="2" width="42.7109375" style="6" customWidth="1"/>
    <col min="3" max="16384" width="11.421875" style="6" customWidth="1"/>
  </cols>
  <sheetData>
    <row r="1" ht="22.5">
      <c r="A1" s="285" t="s">
        <v>151</v>
      </c>
    </row>
    <row r="2" ht="23.25" thickBot="1">
      <c r="A2" s="285"/>
    </row>
    <row r="3" spans="1:2" ht="19.5">
      <c r="A3" s="78" t="s">
        <v>58</v>
      </c>
      <c r="B3" s="281">
        <f>IF(+'Données de base'!C7=0,"",+'Données de base'!C7)</f>
      </c>
    </row>
    <row r="4" spans="1:2" ht="20.25" thickBot="1">
      <c r="A4" s="22" t="s">
        <v>59</v>
      </c>
      <c r="B4" s="284">
        <f>IF('Données de base'!C8=0,"",'Données de base'!C8)</f>
      </c>
    </row>
    <row r="5" ht="22.5">
      <c r="A5" s="285"/>
    </row>
    <row r="6" spans="1:6" s="168" customFormat="1" ht="30" customHeight="1">
      <c r="A6" s="377" t="s">
        <v>310</v>
      </c>
      <c r="B6" s="377"/>
      <c r="C6" s="167"/>
      <c r="D6" s="167"/>
      <c r="E6" s="167"/>
      <c r="F6" s="167"/>
    </row>
    <row r="7" spans="1:2" ht="279.75" customHeight="1">
      <c r="A7" s="375"/>
      <c r="B7" s="376"/>
    </row>
    <row r="8" ht="12" customHeight="1"/>
    <row r="9" spans="1:2" s="8" customFormat="1" ht="30" customHeight="1">
      <c r="A9" s="377" t="s">
        <v>311</v>
      </c>
      <c r="B9" s="377"/>
    </row>
    <row r="10" spans="1:2" ht="279.75" customHeight="1">
      <c r="A10" s="375"/>
      <c r="B10" s="376"/>
    </row>
    <row r="12" ht="14.25">
      <c r="A12" s="12"/>
    </row>
  </sheetData>
  <sheetProtection/>
  <mergeCells count="4">
    <mergeCell ref="A10:B10"/>
    <mergeCell ref="A6:B6"/>
    <mergeCell ref="A9:B9"/>
    <mergeCell ref="A7:B7"/>
  </mergeCells>
  <printOptions/>
  <pageMargins left="0.984251968503937" right="0.5905511811023623" top="0.7874015748031497" bottom="0.7874015748031497" header="0.5118110236220472" footer="0.5118110236220472"/>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A1:R63"/>
  <sheetViews>
    <sheetView showGridLines="0" zoomScalePageLayoutView="0" workbookViewId="0" topLeftCell="A1">
      <selection activeCell="A1" sqref="A1:E1"/>
    </sheetView>
  </sheetViews>
  <sheetFormatPr defaultColWidth="11.421875" defaultRowHeight="12.75"/>
  <cols>
    <col min="1" max="1" width="8.7109375" style="86" customWidth="1"/>
    <col min="2" max="3" width="3.00390625" style="86" customWidth="1"/>
    <col min="4" max="4" width="3.00390625" style="87" customWidth="1"/>
    <col min="5" max="5" width="33.7109375" style="86" customWidth="1"/>
    <col min="6" max="6" width="37.7109375" style="86" customWidth="1"/>
    <col min="7" max="8" width="10.7109375" style="86" customWidth="1"/>
    <col min="9" max="9" width="8.7109375" style="86" customWidth="1"/>
    <col min="10" max="11" width="3.00390625" style="86" customWidth="1"/>
    <col min="12" max="12" width="3.00390625" style="87" customWidth="1"/>
    <col min="13" max="13" width="33.7109375" style="86" customWidth="1"/>
    <col min="14" max="14" width="37.7109375" style="86" customWidth="1"/>
    <col min="15" max="15" width="10.7109375" style="86" customWidth="1"/>
    <col min="16" max="16384" width="11.421875" style="86" customWidth="1"/>
  </cols>
  <sheetData>
    <row r="1" spans="1:5" ht="19.5">
      <c r="A1" s="361" t="s">
        <v>152</v>
      </c>
      <c r="B1" s="361"/>
      <c r="C1" s="361"/>
      <c r="D1" s="361"/>
      <c r="E1" s="361"/>
    </row>
    <row r="2" spans="1:12" s="6" customFormat="1" ht="14.25" customHeight="1">
      <c r="A2" s="342" t="s">
        <v>153</v>
      </c>
      <c r="B2" s="341"/>
      <c r="C2" s="341"/>
      <c r="D2" s="341"/>
      <c r="E2" s="341"/>
      <c r="F2" s="341"/>
      <c r="G2" s="341"/>
      <c r="H2" s="89"/>
      <c r="L2" s="88"/>
    </row>
    <row r="3" spans="4:12" s="90" customFormat="1" ht="12.75">
      <c r="D3" s="91"/>
      <c r="L3" s="91"/>
    </row>
    <row r="4" spans="1:15" ht="18.75" thickBot="1">
      <c r="A4" s="92" t="s">
        <v>154</v>
      </c>
      <c r="B4" s="93"/>
      <c r="C4" s="93"/>
      <c r="D4" s="94"/>
      <c r="E4" s="95"/>
      <c r="F4" s="95"/>
      <c r="G4" s="95"/>
      <c r="I4" s="92" t="s">
        <v>303</v>
      </c>
      <c r="J4" s="93"/>
      <c r="K4" s="93"/>
      <c r="L4" s="94"/>
      <c r="M4" s="95"/>
      <c r="N4" s="95"/>
      <c r="O4" s="95"/>
    </row>
    <row r="5" spans="1:15" ht="15">
      <c r="A5" s="96" t="s">
        <v>178</v>
      </c>
      <c r="B5" s="96"/>
      <c r="C5" s="96"/>
      <c r="D5" s="98"/>
      <c r="E5" s="99"/>
      <c r="F5" s="100" t="s">
        <v>156</v>
      </c>
      <c r="G5" s="100" t="s">
        <v>157</v>
      </c>
      <c r="I5" s="96" t="s">
        <v>199</v>
      </c>
      <c r="J5" s="96"/>
      <c r="K5" s="96"/>
      <c r="L5" s="98"/>
      <c r="M5" s="99"/>
      <c r="N5" s="100" t="s">
        <v>156</v>
      </c>
      <c r="O5" s="100" t="s">
        <v>157</v>
      </c>
    </row>
    <row r="6" spans="1:15" ht="12.75">
      <c r="A6" s="120">
        <v>1</v>
      </c>
      <c r="B6" s="102" t="s">
        <v>10</v>
      </c>
      <c r="C6" s="102" t="s">
        <v>155</v>
      </c>
      <c r="D6" s="102" t="s">
        <v>10</v>
      </c>
      <c r="E6" s="131">
        <v>1.03</v>
      </c>
      <c r="F6" s="103" t="s">
        <v>158</v>
      </c>
      <c r="G6" s="104" t="s">
        <v>42</v>
      </c>
      <c r="I6" s="120"/>
      <c r="J6" s="102"/>
      <c r="K6" s="102" t="s">
        <v>200</v>
      </c>
      <c r="L6" s="102" t="s">
        <v>10</v>
      </c>
      <c r="M6" s="131">
        <v>0.01</v>
      </c>
      <c r="N6" s="103" t="s">
        <v>201</v>
      </c>
      <c r="O6" s="104" t="s">
        <v>42</v>
      </c>
    </row>
    <row r="7" spans="1:15" ht="12.75">
      <c r="A7" s="129">
        <v>1.03</v>
      </c>
      <c r="B7" s="105" t="s">
        <v>11</v>
      </c>
      <c r="C7" s="105" t="s">
        <v>155</v>
      </c>
      <c r="D7" s="105" t="s">
        <v>10</v>
      </c>
      <c r="E7" s="132">
        <v>1.1</v>
      </c>
      <c r="F7" s="106" t="s">
        <v>159</v>
      </c>
      <c r="G7" s="380" t="s">
        <v>35</v>
      </c>
      <c r="I7" s="120">
        <v>0.01</v>
      </c>
      <c r="J7" s="102" t="s">
        <v>12</v>
      </c>
      <c r="K7" s="102" t="str">
        <f>+K6</f>
        <v>I5</v>
      </c>
      <c r="L7" s="102" t="s">
        <v>10</v>
      </c>
      <c r="M7" s="131">
        <v>0.02</v>
      </c>
      <c r="N7" s="103" t="s">
        <v>202</v>
      </c>
      <c r="O7" s="108" t="s">
        <v>35</v>
      </c>
    </row>
    <row r="8" spans="1:18" ht="12.75">
      <c r="A8" s="130">
        <v>0.99</v>
      </c>
      <c r="B8" s="109" t="s">
        <v>10</v>
      </c>
      <c r="C8" s="109" t="s">
        <v>155</v>
      </c>
      <c r="D8" s="109" t="s">
        <v>12</v>
      </c>
      <c r="E8" s="133">
        <v>1</v>
      </c>
      <c r="F8" s="110" t="s">
        <v>160</v>
      </c>
      <c r="G8" s="381"/>
      <c r="I8" s="120">
        <v>0.02</v>
      </c>
      <c r="J8" s="102" t="s">
        <v>12</v>
      </c>
      <c r="K8" s="102" t="str">
        <f>+K7</f>
        <v>I5</v>
      </c>
      <c r="L8" s="102" t="s">
        <v>10</v>
      </c>
      <c r="M8" s="131">
        <v>0.03</v>
      </c>
      <c r="N8" s="103" t="s">
        <v>203</v>
      </c>
      <c r="O8" s="108" t="s">
        <v>36</v>
      </c>
      <c r="P8" s="112"/>
      <c r="Q8" s="112"/>
      <c r="R8" s="112"/>
    </row>
    <row r="9" spans="1:18" ht="12.75">
      <c r="A9" s="129">
        <v>1.1</v>
      </c>
      <c r="B9" s="105" t="s">
        <v>11</v>
      </c>
      <c r="C9" s="105" t="s">
        <v>155</v>
      </c>
      <c r="D9" s="105" t="s">
        <v>10</v>
      </c>
      <c r="E9" s="132">
        <v>1.2</v>
      </c>
      <c r="F9" s="113" t="s">
        <v>161</v>
      </c>
      <c r="G9" s="380" t="s">
        <v>36</v>
      </c>
      <c r="I9" s="120">
        <v>0.03</v>
      </c>
      <c r="J9" s="102" t="s">
        <v>12</v>
      </c>
      <c r="K9" s="102" t="str">
        <f>+K8</f>
        <v>I5</v>
      </c>
      <c r="L9" s="102" t="s">
        <v>10</v>
      </c>
      <c r="M9" s="131">
        <v>0.04</v>
      </c>
      <c r="N9" s="103" t="s">
        <v>204</v>
      </c>
      <c r="O9" s="108" t="s">
        <v>37</v>
      </c>
      <c r="P9" s="112"/>
      <c r="Q9" s="112"/>
      <c r="R9" s="112"/>
    </row>
    <row r="10" spans="1:18" ht="12.75">
      <c r="A10" s="130">
        <v>0.975</v>
      </c>
      <c r="B10" s="109" t="s">
        <v>10</v>
      </c>
      <c r="C10" s="109" t="s">
        <v>155</v>
      </c>
      <c r="D10" s="109" t="s">
        <v>12</v>
      </c>
      <c r="E10" s="133">
        <v>0.99</v>
      </c>
      <c r="F10" s="110" t="s">
        <v>162</v>
      </c>
      <c r="G10" s="381"/>
      <c r="I10" s="120">
        <v>0.04</v>
      </c>
      <c r="J10" s="102" t="s">
        <v>12</v>
      </c>
      <c r="K10" s="102" t="str">
        <f>+K9</f>
        <v>I5</v>
      </c>
      <c r="L10" s="102" t="s">
        <v>10</v>
      </c>
      <c r="M10" s="131">
        <v>0.05</v>
      </c>
      <c r="N10" s="103" t="s">
        <v>205</v>
      </c>
      <c r="O10" s="108" t="s">
        <v>38</v>
      </c>
      <c r="P10" s="112"/>
      <c r="Q10" s="112"/>
      <c r="R10" s="112"/>
    </row>
    <row r="11" spans="1:18" ht="12.75">
      <c r="A11" s="120">
        <v>1.2</v>
      </c>
      <c r="B11" s="102" t="s">
        <v>11</v>
      </c>
      <c r="C11" s="102" t="s">
        <v>155</v>
      </c>
      <c r="D11" s="102"/>
      <c r="E11" s="131"/>
      <c r="F11" s="103" t="s">
        <v>164</v>
      </c>
      <c r="G11" s="108" t="s">
        <v>40</v>
      </c>
      <c r="I11" s="120">
        <v>0.05</v>
      </c>
      <c r="J11" s="102" t="s">
        <v>12</v>
      </c>
      <c r="K11" s="102" t="str">
        <f>+K10</f>
        <v>I5</v>
      </c>
      <c r="L11" s="102" t="str">
        <f>+L10</f>
        <v>&lt;=</v>
      </c>
      <c r="M11" s="131">
        <v>0.06</v>
      </c>
      <c r="N11" s="103" t="s">
        <v>206</v>
      </c>
      <c r="O11" s="108" t="s">
        <v>39</v>
      </c>
      <c r="P11" s="112"/>
      <c r="Q11" s="112"/>
      <c r="R11" s="112"/>
    </row>
    <row r="12" spans="1:18" ht="12.75" customHeight="1" thickBot="1">
      <c r="A12" s="130">
        <v>0.955</v>
      </c>
      <c r="B12" s="109" t="s">
        <v>10</v>
      </c>
      <c r="C12" s="109" t="s">
        <v>155</v>
      </c>
      <c r="D12" s="109" t="s">
        <v>12</v>
      </c>
      <c r="E12" s="133">
        <v>0.975</v>
      </c>
      <c r="F12" s="110" t="s">
        <v>165</v>
      </c>
      <c r="G12" s="111" t="s">
        <v>37</v>
      </c>
      <c r="I12" s="142">
        <v>0.06</v>
      </c>
      <c r="J12" s="94" t="s">
        <v>12</v>
      </c>
      <c r="K12" s="94" t="s">
        <v>200</v>
      </c>
      <c r="L12" s="94"/>
      <c r="M12" s="95"/>
      <c r="N12" s="118" t="s">
        <v>207</v>
      </c>
      <c r="O12" s="115" t="s">
        <v>41</v>
      </c>
      <c r="P12" s="112"/>
      <c r="Q12" s="112"/>
      <c r="R12" s="112"/>
    </row>
    <row r="13" spans="1:7" ht="12.75">
      <c r="A13" s="130">
        <v>0.93</v>
      </c>
      <c r="B13" s="109" t="s">
        <v>10</v>
      </c>
      <c r="C13" s="109" t="s">
        <v>155</v>
      </c>
      <c r="D13" s="109" t="s">
        <v>12</v>
      </c>
      <c r="E13" s="133">
        <v>0.955</v>
      </c>
      <c r="F13" s="110" t="s">
        <v>166</v>
      </c>
      <c r="G13" s="107" t="s">
        <v>38</v>
      </c>
    </row>
    <row r="14" spans="1:7" ht="12.75">
      <c r="A14" s="120">
        <v>0.9</v>
      </c>
      <c r="B14" s="102" t="s">
        <v>11</v>
      </c>
      <c r="C14" s="102" t="s">
        <v>155</v>
      </c>
      <c r="D14" s="102" t="s">
        <v>10</v>
      </c>
      <c r="E14" s="131">
        <v>0.93</v>
      </c>
      <c r="F14" s="110" t="s">
        <v>167</v>
      </c>
      <c r="G14" s="108" t="s">
        <v>39</v>
      </c>
    </row>
    <row r="15" spans="1:11" ht="26.25" thickBot="1">
      <c r="A15" s="95"/>
      <c r="B15" s="127"/>
      <c r="C15" s="94" t="s">
        <v>155</v>
      </c>
      <c r="D15" s="94" t="s">
        <v>12</v>
      </c>
      <c r="E15" s="134">
        <v>0.9</v>
      </c>
      <c r="F15" s="118" t="s">
        <v>163</v>
      </c>
      <c r="G15" s="122" t="s">
        <v>41</v>
      </c>
      <c r="J15" s="128"/>
      <c r="K15" s="128"/>
    </row>
    <row r="16" spans="6:7" ht="12.75">
      <c r="F16" s="112"/>
      <c r="G16" s="126"/>
    </row>
    <row r="17" ht="12.75">
      <c r="F17" s="112"/>
    </row>
    <row r="18" spans="1:15" ht="18.75" thickBot="1">
      <c r="A18" s="92" t="s">
        <v>168</v>
      </c>
      <c r="B18" s="93"/>
      <c r="C18" s="93"/>
      <c r="D18" s="94"/>
      <c r="E18" s="95"/>
      <c r="F18" s="95"/>
      <c r="G18" s="95"/>
      <c r="I18" s="92" t="s">
        <v>208</v>
      </c>
      <c r="J18" s="93"/>
      <c r="K18" s="93"/>
      <c r="L18" s="94"/>
      <c r="M18" s="95"/>
      <c r="N18" s="95"/>
      <c r="O18" s="95"/>
    </row>
    <row r="19" spans="1:15" ht="15">
      <c r="A19" s="382" t="s">
        <v>179</v>
      </c>
      <c r="B19" s="382"/>
      <c r="C19" s="382"/>
      <c r="D19" s="382"/>
      <c r="E19" s="382"/>
      <c r="F19" s="100" t="s">
        <v>156</v>
      </c>
      <c r="G19" s="100" t="s">
        <v>157</v>
      </c>
      <c r="I19" s="96" t="s">
        <v>209</v>
      </c>
      <c r="J19" s="96"/>
      <c r="K19" s="96"/>
      <c r="L19" s="98"/>
      <c r="M19" s="99"/>
      <c r="N19" s="100" t="s">
        <v>156</v>
      </c>
      <c r="O19" s="100" t="s">
        <v>157</v>
      </c>
    </row>
    <row r="20" spans="1:15" ht="24.75" customHeight="1">
      <c r="A20" s="120"/>
      <c r="B20" s="102"/>
      <c r="C20" s="102" t="s">
        <v>169</v>
      </c>
      <c r="D20" s="102" t="s">
        <v>13</v>
      </c>
      <c r="E20" s="131">
        <v>1</v>
      </c>
      <c r="F20" s="103" t="s">
        <v>170</v>
      </c>
      <c r="G20" s="104" t="s">
        <v>42</v>
      </c>
      <c r="H20" s="86" t="s">
        <v>34</v>
      </c>
      <c r="I20" s="120">
        <v>0.075</v>
      </c>
      <c r="J20" s="102" t="s">
        <v>10</v>
      </c>
      <c r="K20" s="102" t="s">
        <v>210</v>
      </c>
      <c r="L20" s="102" t="s">
        <v>10</v>
      </c>
      <c r="M20" s="131">
        <v>0.095</v>
      </c>
      <c r="N20" s="103" t="s">
        <v>211</v>
      </c>
      <c r="O20" s="104" t="s">
        <v>42</v>
      </c>
    </row>
    <row r="21" spans="1:15" ht="12.75">
      <c r="A21" s="120">
        <v>1</v>
      </c>
      <c r="B21" s="102" t="s">
        <v>14</v>
      </c>
      <c r="C21" s="102" t="s">
        <v>169</v>
      </c>
      <c r="D21" s="102" t="s">
        <v>13</v>
      </c>
      <c r="E21" s="131">
        <v>0.9</v>
      </c>
      <c r="F21" s="103" t="s">
        <v>171</v>
      </c>
      <c r="G21" s="108" t="s">
        <v>35</v>
      </c>
      <c r="I21" s="129">
        <v>0.095</v>
      </c>
      <c r="J21" s="105" t="s">
        <v>11</v>
      </c>
      <c r="K21" s="105" t="s">
        <v>210</v>
      </c>
      <c r="L21" s="105" t="s">
        <v>10</v>
      </c>
      <c r="M21" s="132">
        <v>0.11</v>
      </c>
      <c r="N21" s="106" t="s">
        <v>212</v>
      </c>
      <c r="O21" s="380" t="s">
        <v>35</v>
      </c>
    </row>
    <row r="22" spans="1:15" ht="12.75">
      <c r="A22" s="120">
        <v>0.9</v>
      </c>
      <c r="B22" s="102" t="s">
        <v>14</v>
      </c>
      <c r="C22" s="102" t="s">
        <v>169</v>
      </c>
      <c r="D22" s="102" t="s">
        <v>13</v>
      </c>
      <c r="E22" s="131">
        <v>0.8</v>
      </c>
      <c r="F22" s="103" t="s">
        <v>172</v>
      </c>
      <c r="G22" s="108" t="s">
        <v>36</v>
      </c>
      <c r="I22" s="130">
        <v>0.06</v>
      </c>
      <c r="J22" s="109" t="s">
        <v>10</v>
      </c>
      <c r="K22" s="109" t="s">
        <v>210</v>
      </c>
      <c r="L22" s="109" t="s">
        <v>12</v>
      </c>
      <c r="M22" s="133">
        <v>0.075</v>
      </c>
      <c r="N22" s="110" t="s">
        <v>213</v>
      </c>
      <c r="O22" s="381"/>
    </row>
    <row r="23" spans="1:15" ht="12.75">
      <c r="A23" s="120">
        <v>0.8</v>
      </c>
      <c r="B23" s="102" t="s">
        <v>14</v>
      </c>
      <c r="C23" s="102" t="s">
        <v>169</v>
      </c>
      <c r="D23" s="102" t="s">
        <v>13</v>
      </c>
      <c r="E23" s="131">
        <v>0.7</v>
      </c>
      <c r="F23" s="103" t="s">
        <v>173</v>
      </c>
      <c r="G23" s="108" t="s">
        <v>37</v>
      </c>
      <c r="I23" s="135">
        <v>0.11</v>
      </c>
      <c r="J23" s="116" t="s">
        <v>11</v>
      </c>
      <c r="K23" s="116" t="s">
        <v>210</v>
      </c>
      <c r="L23" s="116" t="s">
        <v>10</v>
      </c>
      <c r="M23" s="140">
        <v>0.125</v>
      </c>
      <c r="N23" s="113" t="s">
        <v>214</v>
      </c>
      <c r="O23" s="380" t="s">
        <v>36</v>
      </c>
    </row>
    <row r="24" spans="1:15" ht="12.75">
      <c r="A24" s="120">
        <v>0.7</v>
      </c>
      <c r="B24" s="102" t="s">
        <v>14</v>
      </c>
      <c r="C24" s="102" t="s">
        <v>169</v>
      </c>
      <c r="D24" s="102" t="s">
        <v>13</v>
      </c>
      <c r="E24" s="131">
        <v>0.5</v>
      </c>
      <c r="F24" s="103" t="s">
        <v>174</v>
      </c>
      <c r="G24" s="108" t="s">
        <v>38</v>
      </c>
      <c r="I24" s="130">
        <v>0.045</v>
      </c>
      <c r="J24" s="109" t="s">
        <v>10</v>
      </c>
      <c r="K24" s="109" t="s">
        <v>210</v>
      </c>
      <c r="L24" s="109" t="s">
        <v>12</v>
      </c>
      <c r="M24" s="133">
        <v>0.06</v>
      </c>
      <c r="N24" s="110" t="s">
        <v>215</v>
      </c>
      <c r="O24" s="381"/>
    </row>
    <row r="25" spans="1:15" ht="12.75">
      <c r="A25" s="135">
        <v>0.5</v>
      </c>
      <c r="B25" s="116" t="s">
        <v>14</v>
      </c>
      <c r="C25" s="116" t="s">
        <v>169</v>
      </c>
      <c r="D25" s="102" t="s">
        <v>13</v>
      </c>
      <c r="E25" s="131">
        <v>0.3</v>
      </c>
      <c r="F25" s="103" t="s">
        <v>175</v>
      </c>
      <c r="G25" s="107" t="s">
        <v>39</v>
      </c>
      <c r="I25" s="135">
        <v>0.125</v>
      </c>
      <c r="J25" s="116" t="s">
        <v>11</v>
      </c>
      <c r="K25" s="116" t="s">
        <v>210</v>
      </c>
      <c r="L25" s="116" t="s">
        <v>10</v>
      </c>
      <c r="M25" s="140">
        <v>0.14</v>
      </c>
      <c r="N25" s="113" t="s">
        <v>216</v>
      </c>
      <c r="O25" s="380" t="s">
        <v>37</v>
      </c>
    </row>
    <row r="26" spans="1:15" ht="13.5" thickBot="1">
      <c r="A26" s="136">
        <v>0.3</v>
      </c>
      <c r="B26" s="121" t="s">
        <v>14</v>
      </c>
      <c r="C26" s="121" t="s">
        <v>169</v>
      </c>
      <c r="D26" s="121"/>
      <c r="E26" s="114"/>
      <c r="F26" s="125" t="s">
        <v>176</v>
      </c>
      <c r="G26" s="122" t="s">
        <v>41</v>
      </c>
      <c r="I26" s="130">
        <v>0.03</v>
      </c>
      <c r="J26" s="109" t="s">
        <v>10</v>
      </c>
      <c r="K26" s="109" t="s">
        <v>210</v>
      </c>
      <c r="L26" s="109" t="s">
        <v>12</v>
      </c>
      <c r="M26" s="133">
        <v>0.045</v>
      </c>
      <c r="N26" s="110" t="s">
        <v>217</v>
      </c>
      <c r="O26" s="381"/>
    </row>
    <row r="27" spans="2:15" ht="12.75" customHeight="1">
      <c r="B27" s="119"/>
      <c r="C27" s="119"/>
      <c r="F27" s="117"/>
      <c r="I27" s="135">
        <v>0.14</v>
      </c>
      <c r="J27" s="116" t="s">
        <v>11</v>
      </c>
      <c r="K27" s="116" t="s">
        <v>210</v>
      </c>
      <c r="L27" s="116" t="s">
        <v>10</v>
      </c>
      <c r="M27" s="140">
        <v>0.155</v>
      </c>
      <c r="N27" s="113" t="s">
        <v>216</v>
      </c>
      <c r="O27" s="380" t="s">
        <v>38</v>
      </c>
    </row>
    <row r="28" spans="6:15" ht="12.75">
      <c r="F28" s="112"/>
      <c r="I28" s="130">
        <v>0.015</v>
      </c>
      <c r="J28" s="109" t="s">
        <v>10</v>
      </c>
      <c r="K28" s="109" t="s">
        <v>210</v>
      </c>
      <c r="L28" s="109" t="s">
        <v>12</v>
      </c>
      <c r="M28" s="133">
        <v>0.03</v>
      </c>
      <c r="N28" s="110" t="s">
        <v>218</v>
      </c>
      <c r="O28" s="381"/>
    </row>
    <row r="29" spans="9:15" ht="12.75">
      <c r="I29" s="135">
        <v>0.155</v>
      </c>
      <c r="J29" s="116" t="s">
        <v>11</v>
      </c>
      <c r="K29" s="116" t="s">
        <v>210</v>
      </c>
      <c r="L29" s="116" t="s">
        <v>10</v>
      </c>
      <c r="M29" s="140">
        <v>0.17</v>
      </c>
      <c r="N29" s="113" t="s">
        <v>216</v>
      </c>
      <c r="O29" s="380" t="s">
        <v>39</v>
      </c>
    </row>
    <row r="30" spans="9:15" ht="12.75">
      <c r="I30" s="130">
        <v>0</v>
      </c>
      <c r="J30" s="109" t="s">
        <v>10</v>
      </c>
      <c r="K30" s="109" t="s">
        <v>210</v>
      </c>
      <c r="L30" s="109" t="s">
        <v>12</v>
      </c>
      <c r="M30" s="133">
        <v>0.015</v>
      </c>
      <c r="N30" s="110" t="s">
        <v>219</v>
      </c>
      <c r="O30" s="381"/>
    </row>
    <row r="31" spans="9:15" ht="12.75">
      <c r="I31" s="135">
        <v>0.17</v>
      </c>
      <c r="J31" s="116" t="s">
        <v>11</v>
      </c>
      <c r="K31" s="116" t="s">
        <v>210</v>
      </c>
      <c r="L31" s="116"/>
      <c r="M31" s="141"/>
      <c r="N31" s="113" t="s">
        <v>220</v>
      </c>
      <c r="O31" s="380" t="s">
        <v>41</v>
      </c>
    </row>
    <row r="32" spans="9:15" ht="13.5" thickBot="1">
      <c r="I32" s="95"/>
      <c r="J32" s="94"/>
      <c r="K32" s="94" t="s">
        <v>210</v>
      </c>
      <c r="L32" s="94" t="s">
        <v>12</v>
      </c>
      <c r="M32" s="134">
        <v>0</v>
      </c>
      <c r="N32" s="118" t="s">
        <v>221</v>
      </c>
      <c r="O32" s="383"/>
    </row>
    <row r="35" spans="1:15" ht="18.75" thickBot="1">
      <c r="A35" s="92" t="s">
        <v>177</v>
      </c>
      <c r="B35" s="95"/>
      <c r="C35" s="95"/>
      <c r="D35" s="94"/>
      <c r="E35" s="95"/>
      <c r="F35" s="95"/>
      <c r="G35" s="95"/>
      <c r="I35" s="92" t="s">
        <v>222</v>
      </c>
      <c r="J35" s="95"/>
      <c r="K35" s="95"/>
      <c r="L35" s="94"/>
      <c r="M35" s="95"/>
      <c r="N35" s="95"/>
      <c r="O35" s="95"/>
    </row>
    <row r="36" spans="1:15" ht="15">
      <c r="A36" s="96" t="s">
        <v>180</v>
      </c>
      <c r="B36" s="96"/>
      <c r="C36" s="96"/>
      <c r="D36" s="98"/>
      <c r="E36" s="99"/>
      <c r="F36" s="123" t="s">
        <v>156</v>
      </c>
      <c r="G36" s="100" t="s">
        <v>157</v>
      </c>
      <c r="I36" s="96" t="s">
        <v>223</v>
      </c>
      <c r="J36" s="96"/>
      <c r="K36" s="96"/>
      <c r="L36" s="98"/>
      <c r="M36" s="99"/>
      <c r="N36" s="100" t="s">
        <v>156</v>
      </c>
      <c r="O36" s="100" t="s">
        <v>157</v>
      </c>
    </row>
    <row r="37" spans="1:15" ht="25.5">
      <c r="A37" s="101"/>
      <c r="B37" s="102"/>
      <c r="C37" s="102" t="s">
        <v>181</v>
      </c>
      <c r="D37" s="102" t="s">
        <v>10</v>
      </c>
      <c r="E37" s="131">
        <v>0</v>
      </c>
      <c r="F37" s="103" t="s">
        <v>182</v>
      </c>
      <c r="G37" s="104" t="s">
        <v>42</v>
      </c>
      <c r="I37" s="120">
        <v>-0.01</v>
      </c>
      <c r="J37" s="102" t="s">
        <v>12</v>
      </c>
      <c r="K37" s="102" t="s">
        <v>224</v>
      </c>
      <c r="L37" s="102" t="s">
        <v>10</v>
      </c>
      <c r="M37" s="131">
        <v>0.01</v>
      </c>
      <c r="N37" s="103" t="s">
        <v>225</v>
      </c>
      <c r="O37" s="104" t="s">
        <v>42</v>
      </c>
    </row>
    <row r="38" spans="1:15" ht="12.75">
      <c r="A38" s="120">
        <v>0</v>
      </c>
      <c r="B38" s="102" t="s">
        <v>12</v>
      </c>
      <c r="C38" s="102" t="s">
        <v>181</v>
      </c>
      <c r="D38" s="102" t="s">
        <v>10</v>
      </c>
      <c r="E38" s="131">
        <v>0.01</v>
      </c>
      <c r="F38" s="103" t="s">
        <v>183</v>
      </c>
      <c r="G38" s="108" t="s">
        <v>35</v>
      </c>
      <c r="I38" s="347">
        <v>0.01</v>
      </c>
      <c r="J38" s="348" t="s">
        <v>12</v>
      </c>
      <c r="K38" s="348" t="s">
        <v>224</v>
      </c>
      <c r="L38" s="348" t="s">
        <v>10</v>
      </c>
      <c r="M38" s="349">
        <v>0.018</v>
      </c>
      <c r="N38" s="378" t="s">
        <v>295</v>
      </c>
      <c r="O38" s="380" t="s">
        <v>35</v>
      </c>
    </row>
    <row r="39" spans="1:15" ht="12.75">
      <c r="A39" s="120">
        <v>0.01</v>
      </c>
      <c r="B39" s="102" t="s">
        <v>12</v>
      </c>
      <c r="C39" s="102" t="s">
        <v>181</v>
      </c>
      <c r="D39" s="102" t="s">
        <v>10</v>
      </c>
      <c r="E39" s="131">
        <v>0.02</v>
      </c>
      <c r="F39" s="103" t="s">
        <v>184</v>
      </c>
      <c r="G39" s="108" t="s">
        <v>36</v>
      </c>
      <c r="I39" s="350">
        <v>-0.055</v>
      </c>
      <c r="J39" s="225" t="s">
        <v>12</v>
      </c>
      <c r="K39" s="225" t="str">
        <f>+K37</f>
        <v>I7</v>
      </c>
      <c r="L39" s="225" t="s">
        <v>10</v>
      </c>
      <c r="M39" s="351">
        <v>-0.01</v>
      </c>
      <c r="N39" s="379"/>
      <c r="O39" s="381"/>
    </row>
    <row r="40" spans="1:15" ht="12.75">
      <c r="A40" s="120">
        <v>0.02</v>
      </c>
      <c r="B40" s="102" t="s">
        <v>12</v>
      </c>
      <c r="C40" s="102" t="s">
        <v>181</v>
      </c>
      <c r="D40" s="102" t="s">
        <v>10</v>
      </c>
      <c r="E40" s="131">
        <v>0.03</v>
      </c>
      <c r="F40" s="103" t="s">
        <v>185</v>
      </c>
      <c r="G40" s="108" t="s">
        <v>37</v>
      </c>
      <c r="I40" s="352">
        <v>0.018</v>
      </c>
      <c r="J40" s="105" t="str">
        <f>+J38</f>
        <v>&lt;</v>
      </c>
      <c r="K40" s="105" t="str">
        <f>+K38</f>
        <v>I7</v>
      </c>
      <c r="L40" s="105" t="s">
        <v>10</v>
      </c>
      <c r="M40" s="132">
        <v>0.026</v>
      </c>
      <c r="N40" s="378" t="s">
        <v>296</v>
      </c>
      <c r="O40" s="380" t="s">
        <v>36</v>
      </c>
    </row>
    <row r="41" spans="1:15" ht="12.75">
      <c r="A41" s="120">
        <v>0.03</v>
      </c>
      <c r="B41" s="102" t="s">
        <v>12</v>
      </c>
      <c r="C41" s="102" t="s">
        <v>181</v>
      </c>
      <c r="D41" s="102" t="s">
        <v>10</v>
      </c>
      <c r="E41" s="131">
        <v>0.04</v>
      </c>
      <c r="F41" s="103" t="s">
        <v>186</v>
      </c>
      <c r="G41" s="108" t="s">
        <v>38</v>
      </c>
      <c r="I41" s="353">
        <v>-0.1</v>
      </c>
      <c r="J41" s="109" t="str">
        <f>+J39</f>
        <v>&lt;</v>
      </c>
      <c r="K41" s="109" t="str">
        <f>+K39</f>
        <v>I7</v>
      </c>
      <c r="L41" s="109" t="s">
        <v>10</v>
      </c>
      <c r="M41" s="133">
        <v>-0.055</v>
      </c>
      <c r="N41" s="379"/>
      <c r="O41" s="381"/>
    </row>
    <row r="42" spans="1:15" ht="12.75">
      <c r="A42" s="129">
        <v>0.04</v>
      </c>
      <c r="B42" s="105" t="s">
        <v>12</v>
      </c>
      <c r="C42" s="105" t="s">
        <v>181</v>
      </c>
      <c r="D42" s="102" t="s">
        <v>10</v>
      </c>
      <c r="E42" s="131">
        <v>0.05</v>
      </c>
      <c r="F42" s="103" t="s">
        <v>187</v>
      </c>
      <c r="G42" s="107" t="s">
        <v>39</v>
      </c>
      <c r="K42" s="87" t="s">
        <v>224</v>
      </c>
      <c r="L42" s="102" t="s">
        <v>10</v>
      </c>
      <c r="M42" s="133">
        <v>-0.1</v>
      </c>
      <c r="N42" s="126" t="s">
        <v>297</v>
      </c>
      <c r="O42" s="126" t="s">
        <v>40</v>
      </c>
    </row>
    <row r="43" spans="1:15" ht="13.5" thickBot="1">
      <c r="A43" s="136">
        <v>0.05</v>
      </c>
      <c r="B43" s="121" t="s">
        <v>12</v>
      </c>
      <c r="C43" s="121" t="s">
        <v>181</v>
      </c>
      <c r="D43" s="121"/>
      <c r="E43" s="114"/>
      <c r="F43" s="125" t="s">
        <v>188</v>
      </c>
      <c r="G43" s="122" t="s">
        <v>41</v>
      </c>
      <c r="I43" s="138">
        <v>0.026</v>
      </c>
      <c r="J43" s="102" t="str">
        <f>+J41</f>
        <v>&lt;</v>
      </c>
      <c r="K43" s="102" t="str">
        <f>+K41</f>
        <v>I7</v>
      </c>
      <c r="L43" s="102" t="s">
        <v>10</v>
      </c>
      <c r="M43" s="131">
        <v>0.034</v>
      </c>
      <c r="N43" s="103" t="s">
        <v>298</v>
      </c>
      <c r="O43" s="108" t="s">
        <v>37</v>
      </c>
    </row>
    <row r="44" spans="9:15" ht="12.75">
      <c r="I44" s="138">
        <v>0.034</v>
      </c>
      <c r="J44" s="102" t="str">
        <f aca="true" t="shared" si="0" ref="J44:K46">+J43</f>
        <v>&lt;</v>
      </c>
      <c r="K44" s="102" t="str">
        <f t="shared" si="0"/>
        <v>I7</v>
      </c>
      <c r="L44" s="102" t="s">
        <v>10</v>
      </c>
      <c r="M44" s="131">
        <v>0.042</v>
      </c>
      <c r="N44" s="103" t="s">
        <v>299</v>
      </c>
      <c r="O44" s="108" t="s">
        <v>38</v>
      </c>
    </row>
    <row r="45" spans="9:15" ht="12.75">
      <c r="I45" s="138">
        <v>0.042</v>
      </c>
      <c r="J45" s="102" t="str">
        <f t="shared" si="0"/>
        <v>&lt;</v>
      </c>
      <c r="K45" s="102" t="str">
        <f t="shared" si="0"/>
        <v>I7</v>
      </c>
      <c r="L45" s="102" t="s">
        <v>10</v>
      </c>
      <c r="M45" s="131">
        <v>0.05</v>
      </c>
      <c r="N45" s="103" t="s">
        <v>300</v>
      </c>
      <c r="O45" s="107" t="s">
        <v>39</v>
      </c>
    </row>
    <row r="46" spans="9:15" ht="13.5" thickBot="1">
      <c r="I46" s="139">
        <v>0.05</v>
      </c>
      <c r="J46" s="121" t="str">
        <f t="shared" si="0"/>
        <v>&lt;</v>
      </c>
      <c r="K46" s="121" t="str">
        <f t="shared" si="0"/>
        <v>I7</v>
      </c>
      <c r="L46" s="121"/>
      <c r="M46" s="124"/>
      <c r="N46" s="125" t="s">
        <v>301</v>
      </c>
      <c r="O46" s="122" t="s">
        <v>41</v>
      </c>
    </row>
    <row r="49" spans="1:15" ht="18.75" thickBot="1">
      <c r="A49" s="92" t="s">
        <v>189</v>
      </c>
      <c r="B49" s="92"/>
      <c r="C49" s="92"/>
      <c r="D49" s="94"/>
      <c r="E49" s="95"/>
      <c r="F49" s="95"/>
      <c r="G49" s="95"/>
      <c r="I49" s="92" t="s">
        <v>226</v>
      </c>
      <c r="J49" s="92"/>
      <c r="K49" s="92"/>
      <c r="L49" s="94"/>
      <c r="M49" s="95"/>
      <c r="N49" s="95"/>
      <c r="O49" s="95"/>
    </row>
    <row r="50" spans="1:15" ht="15">
      <c r="A50" s="96" t="s">
        <v>190</v>
      </c>
      <c r="B50" s="96"/>
      <c r="C50" s="96"/>
      <c r="D50" s="98"/>
      <c r="E50" s="99"/>
      <c r="F50" s="100" t="s">
        <v>156</v>
      </c>
      <c r="G50" s="100" t="s">
        <v>157</v>
      </c>
      <c r="I50" s="96" t="s">
        <v>227</v>
      </c>
      <c r="J50" s="96"/>
      <c r="K50" s="96"/>
      <c r="L50" s="98"/>
      <c r="M50" s="99"/>
      <c r="N50" s="100" t="s">
        <v>156</v>
      </c>
      <c r="O50" s="100" t="s">
        <v>157</v>
      </c>
    </row>
    <row r="51" spans="1:15" ht="12.75">
      <c r="A51" s="101"/>
      <c r="B51" s="102"/>
      <c r="C51" s="102" t="s">
        <v>191</v>
      </c>
      <c r="D51" s="102" t="s">
        <v>10</v>
      </c>
      <c r="E51" s="131">
        <v>0</v>
      </c>
      <c r="F51" s="103" t="s">
        <v>192</v>
      </c>
      <c r="G51" s="104" t="s">
        <v>42</v>
      </c>
      <c r="I51" s="101"/>
      <c r="J51" s="102"/>
      <c r="K51" s="102" t="s">
        <v>228</v>
      </c>
      <c r="L51" s="102" t="s">
        <v>10</v>
      </c>
      <c r="M51" s="131">
        <v>0.025</v>
      </c>
      <c r="N51" s="103" t="s">
        <v>229</v>
      </c>
      <c r="O51" s="103" t="s">
        <v>42</v>
      </c>
    </row>
    <row r="52" spans="1:15" ht="25.5">
      <c r="A52" s="120">
        <v>0</v>
      </c>
      <c r="B52" s="102" t="s">
        <v>12</v>
      </c>
      <c r="C52" s="102" t="str">
        <f>+C51</f>
        <v>I4</v>
      </c>
      <c r="D52" s="102" t="s">
        <v>10</v>
      </c>
      <c r="E52" s="131">
        <v>0.04</v>
      </c>
      <c r="F52" s="103" t="s">
        <v>193</v>
      </c>
      <c r="G52" s="108" t="s">
        <v>35</v>
      </c>
      <c r="I52" s="120">
        <v>0.025</v>
      </c>
      <c r="J52" s="102" t="s">
        <v>12</v>
      </c>
      <c r="K52" s="102" t="str">
        <f aca="true" t="shared" si="1" ref="K52:L56">+K51</f>
        <v>I8</v>
      </c>
      <c r="L52" s="102" t="str">
        <f t="shared" si="1"/>
        <v>&lt;=</v>
      </c>
      <c r="M52" s="131">
        <v>0.035</v>
      </c>
      <c r="N52" s="103" t="s">
        <v>230</v>
      </c>
      <c r="O52" s="103" t="s">
        <v>35</v>
      </c>
    </row>
    <row r="53" spans="1:15" ht="12.75">
      <c r="A53" s="120">
        <v>0.04</v>
      </c>
      <c r="B53" s="102" t="s">
        <v>12</v>
      </c>
      <c r="C53" s="102" t="str">
        <f>+C52</f>
        <v>I4</v>
      </c>
      <c r="D53" s="102" t="s">
        <v>10</v>
      </c>
      <c r="E53" s="131">
        <v>0.07</v>
      </c>
      <c r="F53" s="103" t="s">
        <v>194</v>
      </c>
      <c r="G53" s="108" t="s">
        <v>36</v>
      </c>
      <c r="I53" s="120">
        <v>0.035</v>
      </c>
      <c r="J53" s="102" t="str">
        <f>+J52</f>
        <v>&lt;</v>
      </c>
      <c r="K53" s="102" t="str">
        <f t="shared" si="1"/>
        <v>I8</v>
      </c>
      <c r="L53" s="102" t="str">
        <f t="shared" si="1"/>
        <v>&lt;=</v>
      </c>
      <c r="M53" s="131">
        <v>0.045</v>
      </c>
      <c r="N53" s="103" t="s">
        <v>231</v>
      </c>
      <c r="O53" s="103" t="s">
        <v>36</v>
      </c>
    </row>
    <row r="54" spans="1:15" ht="12.75">
      <c r="A54" s="120">
        <v>0.07</v>
      </c>
      <c r="B54" s="102" t="s">
        <v>12</v>
      </c>
      <c r="C54" s="102" t="str">
        <f>+C53</f>
        <v>I4</v>
      </c>
      <c r="D54" s="102" t="s">
        <v>10</v>
      </c>
      <c r="E54" s="131">
        <v>0.09</v>
      </c>
      <c r="F54" s="103" t="s">
        <v>195</v>
      </c>
      <c r="G54" s="108" t="s">
        <v>37</v>
      </c>
      <c r="I54" s="120">
        <v>0.045</v>
      </c>
      <c r="J54" s="102" t="str">
        <f>+J53</f>
        <v>&lt;</v>
      </c>
      <c r="K54" s="102" t="str">
        <f t="shared" si="1"/>
        <v>I8</v>
      </c>
      <c r="L54" s="102" t="str">
        <f t="shared" si="1"/>
        <v>&lt;=</v>
      </c>
      <c r="M54" s="131">
        <v>0.055</v>
      </c>
      <c r="N54" s="103" t="s">
        <v>232</v>
      </c>
      <c r="O54" s="103" t="s">
        <v>37</v>
      </c>
    </row>
    <row r="55" spans="1:15" ht="12.75">
      <c r="A55" s="120">
        <v>0.09</v>
      </c>
      <c r="B55" s="102" t="s">
        <v>12</v>
      </c>
      <c r="C55" s="102" t="str">
        <f>+C54</f>
        <v>I4</v>
      </c>
      <c r="D55" s="102" t="s">
        <v>10</v>
      </c>
      <c r="E55" s="131">
        <v>0.11</v>
      </c>
      <c r="F55" s="103" t="s">
        <v>196</v>
      </c>
      <c r="G55" s="108" t="s">
        <v>38</v>
      </c>
      <c r="I55" s="120">
        <v>0.055</v>
      </c>
      <c r="J55" s="102" t="str">
        <f>+J54</f>
        <v>&lt;</v>
      </c>
      <c r="K55" s="102" t="str">
        <f t="shared" si="1"/>
        <v>I8</v>
      </c>
      <c r="L55" s="102" t="str">
        <f t="shared" si="1"/>
        <v>&lt;=</v>
      </c>
      <c r="M55" s="131">
        <v>0.065</v>
      </c>
      <c r="N55" s="103" t="s">
        <v>233</v>
      </c>
      <c r="O55" s="103" t="s">
        <v>38</v>
      </c>
    </row>
    <row r="56" spans="1:15" ht="12.75">
      <c r="A56" s="129">
        <v>0.11</v>
      </c>
      <c r="B56" s="105" t="s">
        <v>12</v>
      </c>
      <c r="C56" s="105" t="str">
        <f>+C55</f>
        <v>I4</v>
      </c>
      <c r="D56" s="102" t="s">
        <v>10</v>
      </c>
      <c r="E56" s="131">
        <v>0.13</v>
      </c>
      <c r="F56" s="103" t="s">
        <v>197</v>
      </c>
      <c r="G56" s="107" t="s">
        <v>39</v>
      </c>
      <c r="I56" s="120">
        <v>0.065</v>
      </c>
      <c r="J56" s="102" t="str">
        <f>+J55</f>
        <v>&lt;</v>
      </c>
      <c r="K56" s="102" t="str">
        <f>+K55</f>
        <v>I8</v>
      </c>
      <c r="L56" s="102" t="str">
        <f t="shared" si="1"/>
        <v>&lt;=</v>
      </c>
      <c r="M56" s="131">
        <v>0.075</v>
      </c>
      <c r="N56" s="103" t="s">
        <v>234</v>
      </c>
      <c r="O56" s="103" t="s">
        <v>39</v>
      </c>
    </row>
    <row r="57" spans="1:15" ht="13.5" thickBot="1">
      <c r="A57" s="136">
        <v>0.13</v>
      </c>
      <c r="B57" s="121" t="s">
        <v>12</v>
      </c>
      <c r="C57" s="121" t="s">
        <v>191</v>
      </c>
      <c r="D57" s="121"/>
      <c r="E57" s="114"/>
      <c r="F57" s="125" t="s">
        <v>198</v>
      </c>
      <c r="G57" s="122" t="s">
        <v>41</v>
      </c>
      <c r="I57" s="137">
        <v>0.075</v>
      </c>
      <c r="J57" s="121" t="s">
        <v>12</v>
      </c>
      <c r="K57" s="121" t="s">
        <v>228</v>
      </c>
      <c r="L57" s="121"/>
      <c r="M57" s="124"/>
      <c r="N57" s="125" t="s">
        <v>235</v>
      </c>
      <c r="O57" s="125" t="s">
        <v>41</v>
      </c>
    </row>
    <row r="63" spans="11:12" ht="12.75">
      <c r="K63" s="87"/>
      <c r="L63" s="86"/>
    </row>
  </sheetData>
  <sheetProtection password="CF47" sheet="1" objects="1" scenarios="1"/>
  <mergeCells count="14">
    <mergeCell ref="A1:E1"/>
    <mergeCell ref="O29:O30"/>
    <mergeCell ref="G7:G8"/>
    <mergeCell ref="O31:O32"/>
    <mergeCell ref="O21:O22"/>
    <mergeCell ref="O23:O24"/>
    <mergeCell ref="O25:O26"/>
    <mergeCell ref="O27:O28"/>
    <mergeCell ref="N38:N39"/>
    <mergeCell ref="O38:O39"/>
    <mergeCell ref="N40:N41"/>
    <mergeCell ref="O40:O41"/>
    <mergeCell ref="A19:E19"/>
    <mergeCell ref="G9:G10"/>
  </mergeCells>
  <printOptions horizontalCentered="1" verticalCentered="1"/>
  <pageMargins left="0.2362204724409449" right="0.2362204724409449" top="0.3937007874015748" bottom="0.3937007874015748" header="0.5118110236220472" footer="0.5118110236220472"/>
  <pageSetup fitToHeight="1" fitToWidth="1" horizontalDpi="300" verticalDpi="300" orientation="landscape" paperSize="9" scale="67" r:id="rId1"/>
</worksheet>
</file>

<file path=xl/worksheets/sheet7.xml><?xml version="1.0" encoding="utf-8"?>
<worksheet xmlns="http://schemas.openxmlformats.org/spreadsheetml/2006/main" xmlns:r="http://schemas.openxmlformats.org/officeDocument/2006/relationships">
  <sheetPr>
    <tabColor indexed="42"/>
  </sheetPr>
  <dimension ref="A1:AS17"/>
  <sheetViews>
    <sheetView showGridLines="0" zoomScalePageLayoutView="0" workbookViewId="0" topLeftCell="A43">
      <selection activeCell="C9" sqref="C9"/>
    </sheetView>
  </sheetViews>
  <sheetFormatPr defaultColWidth="11.421875" defaultRowHeight="12.75"/>
  <cols>
    <col min="1" max="1" width="46.7109375" style="15" customWidth="1"/>
    <col min="2" max="2" width="3.421875" style="15" customWidth="1"/>
    <col min="3" max="4" width="11.28125" style="15" customWidth="1"/>
    <col min="5" max="42" width="11.421875" style="15" customWidth="1"/>
    <col min="43" max="43" width="36.28125" style="15" customWidth="1"/>
    <col min="44" max="16384" width="11.421875" style="15" customWidth="1"/>
  </cols>
  <sheetData>
    <row r="1" s="14" customFormat="1" ht="22.5">
      <c r="A1" s="144" t="s">
        <v>237</v>
      </c>
    </row>
    <row r="2" s="145" customFormat="1" ht="17.25" customHeight="1">
      <c r="A2" s="145" t="s">
        <v>238</v>
      </c>
    </row>
    <row r="3" spans="1:3" s="148" customFormat="1" ht="14.25" customHeight="1" thickBot="1">
      <c r="A3" s="146"/>
      <c r="B3" s="147"/>
      <c r="C3" s="359"/>
    </row>
    <row r="4" spans="1:5" s="282" customFormat="1" ht="19.5">
      <c r="A4" s="78" t="s">
        <v>58</v>
      </c>
      <c r="B4" s="280"/>
      <c r="C4" s="384">
        <f>IF(+'Données de base'!C7=0,"",+'Données de base'!C7)</f>
      </c>
      <c r="D4" s="384"/>
      <c r="E4" s="384"/>
    </row>
    <row r="5" spans="1:5" s="282" customFormat="1" ht="20.25" thickBot="1">
      <c r="A5" s="22" t="s">
        <v>59</v>
      </c>
      <c r="B5" s="283"/>
      <c r="C5" s="385">
        <f>IF('Données de base'!C8=0,"",'Données de base'!C8)</f>
      </c>
      <c r="D5" s="385"/>
      <c r="E5" s="385"/>
    </row>
    <row r="6" spans="1:2" ht="15" customHeight="1">
      <c r="A6" s="149"/>
      <c r="B6" s="149"/>
    </row>
    <row r="7" spans="1:3" ht="19.5" customHeight="1" thickBot="1">
      <c r="A7" s="279" t="s">
        <v>236</v>
      </c>
      <c r="B7" s="70"/>
      <c r="C7" s="70"/>
    </row>
    <row r="8" spans="1:4" ht="19.5" customHeight="1">
      <c r="A8" s="155" t="s">
        <v>240</v>
      </c>
      <c r="B8" s="150"/>
      <c r="C8" s="159" t="s">
        <v>239</v>
      </c>
      <c r="D8" s="343" t="s">
        <v>157</v>
      </c>
    </row>
    <row r="9" spans="1:45" ht="13.5" customHeight="1">
      <c r="A9" s="151" t="s">
        <v>241</v>
      </c>
      <c r="B9" s="165" t="s">
        <v>155</v>
      </c>
      <c r="C9" s="160" t="e">
        <f>'Calcul des indicateurs'!G5</f>
        <v>#DIV/0!</v>
      </c>
      <c r="D9" s="318" t="e">
        <f>'Calcul des indicateurs'!K5</f>
        <v>#DIV/0!</v>
      </c>
      <c r="AQ9" s="152" t="s">
        <v>249</v>
      </c>
      <c r="AR9" s="15">
        <v>4</v>
      </c>
      <c r="AS9" s="15">
        <v>6</v>
      </c>
    </row>
    <row r="10" spans="1:45" ht="13.5" customHeight="1">
      <c r="A10" s="151" t="s">
        <v>242</v>
      </c>
      <c r="B10" s="165" t="s">
        <v>169</v>
      </c>
      <c r="C10" s="161" t="e">
        <f>'Calcul des indicateurs'!G9</f>
        <v>#DIV/0!</v>
      </c>
      <c r="D10" s="319" t="e">
        <f>'Calcul des indicateurs'!K9</f>
        <v>#DIV/0!</v>
      </c>
      <c r="AQ10" s="152" t="s">
        <v>250</v>
      </c>
      <c r="AR10" s="15">
        <v>4</v>
      </c>
      <c r="AS10" s="15">
        <v>6</v>
      </c>
    </row>
    <row r="11" spans="1:45" ht="13.5" customHeight="1">
      <c r="A11" s="151" t="s">
        <v>243</v>
      </c>
      <c r="B11" s="165" t="s">
        <v>181</v>
      </c>
      <c r="C11" s="162" t="e">
        <f>'Calcul des indicateurs'!G13</f>
        <v>#DIV/0!</v>
      </c>
      <c r="D11" s="320" t="e">
        <f>'Calcul des indicateurs'!K13</f>
        <v>#DIV/0!</v>
      </c>
      <c r="AQ11" s="152" t="s">
        <v>255</v>
      </c>
      <c r="AR11" s="15">
        <v>4</v>
      </c>
      <c r="AS11" s="15">
        <v>6</v>
      </c>
    </row>
    <row r="12" spans="1:45" ht="13.5" customHeight="1">
      <c r="A12" s="151" t="s">
        <v>244</v>
      </c>
      <c r="B12" s="165" t="s">
        <v>191</v>
      </c>
      <c r="C12" s="162" t="e">
        <f>'Calcul des indicateurs'!G17</f>
        <v>#DIV/0!</v>
      </c>
      <c r="D12" s="320" t="e">
        <f>'Calcul des indicateurs'!K17</f>
        <v>#DIV/0!</v>
      </c>
      <c r="AQ12" s="152" t="s">
        <v>251</v>
      </c>
      <c r="AR12" s="15">
        <v>4</v>
      </c>
      <c r="AS12" s="15">
        <v>6</v>
      </c>
    </row>
    <row r="13" spans="1:4" ht="19.5" customHeight="1">
      <c r="A13" s="156" t="s">
        <v>245</v>
      </c>
      <c r="B13" s="163"/>
      <c r="C13" s="163"/>
      <c r="D13" s="321"/>
    </row>
    <row r="14" spans="1:45" ht="13.5" customHeight="1">
      <c r="A14" s="151" t="s">
        <v>304</v>
      </c>
      <c r="B14" s="165" t="s">
        <v>200</v>
      </c>
      <c r="C14" s="162" t="e">
        <f>'Calcul des indicateurs'!G21</f>
        <v>#DIV/0!</v>
      </c>
      <c r="D14" s="318" t="e">
        <f>'Calcul des indicateurs'!K21</f>
        <v>#DIV/0!</v>
      </c>
      <c r="AQ14" s="153" t="s">
        <v>312</v>
      </c>
      <c r="AR14" s="15">
        <v>4</v>
      </c>
      <c r="AS14" s="15">
        <v>6</v>
      </c>
    </row>
    <row r="15" spans="1:45" ht="12.75">
      <c r="A15" s="151" t="s">
        <v>246</v>
      </c>
      <c r="B15" s="165" t="s">
        <v>210</v>
      </c>
      <c r="C15" s="164" t="e">
        <f>'Calcul des indicateurs'!G25</f>
        <v>#DIV/0!</v>
      </c>
      <c r="D15" s="322" t="e">
        <f>'Calcul des indicateurs'!K25</f>
        <v>#DIV/0!</v>
      </c>
      <c r="AQ15" s="153" t="s">
        <v>252</v>
      </c>
      <c r="AR15" s="15">
        <v>4</v>
      </c>
      <c r="AS15" s="15">
        <v>6</v>
      </c>
    </row>
    <row r="16" spans="1:45" ht="12.75">
      <c r="A16" s="151" t="s">
        <v>247</v>
      </c>
      <c r="B16" s="165" t="s">
        <v>224</v>
      </c>
      <c r="C16" s="161" t="e">
        <f>'Calcul des indicateurs'!G29</f>
        <v>#DIV/0!</v>
      </c>
      <c r="D16" s="320" t="e">
        <f>'Calcul des indicateurs'!K29</f>
        <v>#DIV/0!</v>
      </c>
      <c r="AQ16" s="153" t="s">
        <v>253</v>
      </c>
      <c r="AR16" s="15">
        <v>4</v>
      </c>
      <c r="AS16" s="15">
        <v>6</v>
      </c>
    </row>
    <row r="17" spans="1:45" ht="12.75">
      <c r="A17" s="154" t="s">
        <v>248</v>
      </c>
      <c r="B17" s="166" t="s">
        <v>228</v>
      </c>
      <c r="C17" s="162" t="e">
        <f>'Calcul des indicateurs'!G33</f>
        <v>#DIV/0!</v>
      </c>
      <c r="D17" s="320" t="e">
        <f>'Calcul des indicateurs'!K33</f>
        <v>#DIV/0!</v>
      </c>
      <c r="AQ17" s="158" t="s">
        <v>254</v>
      </c>
      <c r="AR17" s="157">
        <v>4</v>
      </c>
      <c r="AS17" s="157">
        <v>6</v>
      </c>
    </row>
  </sheetData>
  <sheetProtection password="CF47" sheet="1"/>
  <mergeCells count="2">
    <mergeCell ref="C4:E4"/>
    <mergeCell ref="C5:E5"/>
  </mergeCells>
  <printOptions/>
  <pageMargins left="0.7874015748031497" right="0.7874015748031497" top="0.984251968503937" bottom="0.984251968503937" header="0.5118110236220472" footer="0.5118110236220472"/>
  <pageSetup horizontalDpi="300" verticalDpi="300" orientation="landscape" paperSize="9" r:id="rId2"/>
  <rowBreaks count="2" manualBreakCount="2">
    <brk id="18" max="255" man="1"/>
    <brk id="50"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K35"/>
  <sheetViews>
    <sheetView zoomScale="80" zoomScaleNormal="80" zoomScalePageLayoutView="0" workbookViewId="0" topLeftCell="B1">
      <selection activeCell="D22" sqref="D22"/>
    </sheetView>
  </sheetViews>
  <sheetFormatPr defaultColWidth="11.421875" defaultRowHeight="12.75"/>
  <cols>
    <col min="1" max="1" width="15.57421875" style="232" customWidth="1"/>
    <col min="2" max="2" width="27.57421875" style="231" customWidth="1"/>
    <col min="3" max="3" width="39.28125" style="231" bestFit="1" customWidth="1"/>
    <col min="4" max="4" width="41.140625" style="231" bestFit="1" customWidth="1"/>
    <col min="5" max="5" width="21.8515625" style="231" bestFit="1" customWidth="1"/>
    <col min="6" max="6" width="28.7109375" style="231" customWidth="1"/>
    <col min="7" max="7" width="15.7109375" style="231" bestFit="1" customWidth="1"/>
    <col min="8" max="11" width="9.7109375" style="231" customWidth="1"/>
    <col min="12" max="16384" width="11.421875" style="231" customWidth="1"/>
  </cols>
  <sheetData>
    <row r="1" spans="1:11" ht="19.5">
      <c r="A1" s="239" t="s">
        <v>256</v>
      </c>
      <c r="C1" s="290">
        <f>IF('Données de base'!C7=0,"",'Données de base'!C7)</f>
      </c>
      <c r="D1" s="286">
        <f>IF('Données de base'!C8=0,"",'Données de base'!C8)</f>
      </c>
      <c r="G1" s="240"/>
      <c r="H1" s="240"/>
      <c r="I1" s="240"/>
      <c r="K1" s="240"/>
    </row>
    <row r="2" spans="1:11" ht="21.75" customHeight="1">
      <c r="A2" s="239"/>
      <c r="G2" s="240"/>
      <c r="H2" s="240"/>
      <c r="I2" s="240"/>
      <c r="K2" s="240"/>
    </row>
    <row r="3" spans="1:11" ht="16.5">
      <c r="A3" s="241" t="s">
        <v>257</v>
      </c>
      <c r="B3" s="242" t="s">
        <v>241</v>
      </c>
      <c r="C3" s="243"/>
      <c r="D3" s="243"/>
      <c r="E3" s="243"/>
      <c r="F3" s="243"/>
      <c r="G3" s="244"/>
      <c r="H3" s="244"/>
      <c r="I3" s="244"/>
      <c r="J3" s="243"/>
      <c r="K3" s="244"/>
    </row>
    <row r="4" spans="1:11" s="229" customFormat="1" ht="25.5">
      <c r="A4" s="234" t="s">
        <v>266</v>
      </c>
      <c r="B4" s="235" t="s">
        <v>326</v>
      </c>
      <c r="C4" s="235" t="s">
        <v>267</v>
      </c>
      <c r="D4" s="236" t="s">
        <v>15</v>
      </c>
      <c r="E4" s="237"/>
      <c r="F4" s="237"/>
      <c r="G4" s="236" t="s">
        <v>268</v>
      </c>
      <c r="H4" s="237" t="s">
        <v>239</v>
      </c>
      <c r="I4" s="237" t="s">
        <v>313</v>
      </c>
      <c r="J4" s="237" t="s">
        <v>314</v>
      </c>
      <c r="K4" s="237" t="s">
        <v>157</v>
      </c>
    </row>
    <row r="5" spans="1:11" s="230" customFormat="1" ht="12.75">
      <c r="A5" s="238" t="s">
        <v>265</v>
      </c>
      <c r="B5" s="306">
        <f>'Données de base'!C22-'Données de base'!C30-'Données de base'!C31-'Données de base'!C32-'Données de base'!C29</f>
        <v>0</v>
      </c>
      <c r="C5" s="306">
        <f>+'Données de base'!C34-'Données de base'!C44-'Données de base'!C45-'Données de base'!C46</f>
        <v>0</v>
      </c>
      <c r="D5" s="233" t="e">
        <f>C5/B5</f>
        <v>#DIV/0!</v>
      </c>
      <c r="E5" s="308"/>
      <c r="F5" s="308"/>
      <c r="G5" s="233" t="e">
        <f>D5</f>
        <v>#DIV/0!</v>
      </c>
      <c r="H5" s="314" t="e">
        <f>G5*100</f>
        <v>#DIV/0!</v>
      </c>
      <c r="I5" s="324" t="e">
        <f>IF(H5&lt;90,1,IF(H5&lt;93,(H5/3)-29,IF(H5&lt;95.5,(2/5)*H5-35.2,IF(H5&lt;97.5,H5/2-44.75,IF(H5&lt;99,(2/3)*H5-61,IF(H5&lt;100,H5-94,9999))))))</f>
        <v>#DIV/0!</v>
      </c>
      <c r="J5" s="324" t="e">
        <f>IF(I5=9999,IF(H5&lt;103,6,IF(H5&lt;110,-(H5/7)+145/7,IF(H5&lt;120,-(H5/10)+16,4))),I5)</f>
        <v>#DIV/0!</v>
      </c>
      <c r="K5" s="313" t="e">
        <f>IF(J5&lt;1,1,J5)</f>
        <v>#DIV/0!</v>
      </c>
    </row>
    <row r="6" spans="9:10" ht="21.75" customHeight="1">
      <c r="I6" s="325"/>
      <c r="J6" s="325"/>
    </row>
    <row r="7" spans="1:11" ht="16.5">
      <c r="A7" s="241" t="s">
        <v>258</v>
      </c>
      <c r="B7" s="242" t="s">
        <v>242</v>
      </c>
      <c r="C7" s="243"/>
      <c r="D7" s="243"/>
      <c r="E7" s="243"/>
      <c r="F7" s="243"/>
      <c r="G7" s="243"/>
      <c r="H7" s="243"/>
      <c r="I7" s="326"/>
      <c r="J7" s="326"/>
      <c r="K7" s="243"/>
    </row>
    <row r="8" spans="1:11" ht="25.5" customHeight="1">
      <c r="A8" s="234" t="s">
        <v>266</v>
      </c>
      <c r="B8" s="235" t="s">
        <v>269</v>
      </c>
      <c r="C8" s="235" t="s">
        <v>315</v>
      </c>
      <c r="D8" s="235" t="s">
        <v>276</v>
      </c>
      <c r="E8" s="245"/>
      <c r="F8" s="245"/>
      <c r="G8" s="236" t="s">
        <v>268</v>
      </c>
      <c r="H8" s="237" t="s">
        <v>239</v>
      </c>
      <c r="I8" s="237" t="s">
        <v>313</v>
      </c>
      <c r="J8" s="237" t="s">
        <v>314</v>
      </c>
      <c r="K8" s="237" t="s">
        <v>157</v>
      </c>
    </row>
    <row r="9" spans="1:11" ht="12.75">
      <c r="A9" s="238" t="s">
        <v>265</v>
      </c>
      <c r="B9" s="306">
        <f>+'Données de base'!C34-'Données de base'!C22+'Données de base'!C27-'Données de base'!C28</f>
        <v>0</v>
      </c>
      <c r="C9" s="306">
        <f>+AVERAGE('Données de base'!C54-'Données de base'!C63,'Données de base'!D54-'Données de base'!D63,'Données de base'!E54-'Données de base'!E63)</f>
        <v>0</v>
      </c>
      <c r="D9" s="247" t="e">
        <f>B9/C9</f>
        <v>#DIV/0!</v>
      </c>
      <c r="E9" s="308"/>
      <c r="F9" s="308"/>
      <c r="G9" s="233" t="e">
        <f>D9</f>
        <v>#DIV/0!</v>
      </c>
      <c r="H9" s="314" t="e">
        <f>G9*100</f>
        <v>#DIV/0!</v>
      </c>
      <c r="I9" s="327">
        <v>-0.5</v>
      </c>
      <c r="J9" s="327">
        <v>-4</v>
      </c>
      <c r="K9" s="314" t="e">
        <f>IF(IF(H9&lt;70,IF(I9+0.05*H9&lt;0,0,I9+0.05*H9),IF(J9+0.1*H9&gt;6,6,J9+0.1*H9))&lt;1,1,IF(H9&lt;70,IF(I9+0.05*H9&lt;0,0,I9+0.05*H9),IF(J9+0.1*H9&gt;6,6,J9+0.1*H9)))</f>
        <v>#DIV/0!</v>
      </c>
    </row>
    <row r="10" spans="1:10" ht="21.75" customHeight="1">
      <c r="A10" s="248"/>
      <c r="B10" s="249"/>
      <c r="C10" s="250"/>
      <c r="E10" s="251"/>
      <c r="I10" s="325"/>
      <c r="J10" s="325"/>
    </row>
    <row r="11" spans="1:11" ht="16.5">
      <c r="A11" s="241" t="s">
        <v>259</v>
      </c>
      <c r="B11" s="252" t="s">
        <v>243</v>
      </c>
      <c r="C11" s="253"/>
      <c r="D11" s="243"/>
      <c r="E11" s="254"/>
      <c r="F11" s="243"/>
      <c r="G11" s="243"/>
      <c r="H11" s="243"/>
      <c r="I11" s="326"/>
      <c r="J11" s="326"/>
      <c r="K11" s="243"/>
    </row>
    <row r="12" spans="1:11" ht="25.5" customHeight="1">
      <c r="A12" s="234" t="s">
        <v>266</v>
      </c>
      <c r="B12" s="255" t="s">
        <v>270</v>
      </c>
      <c r="C12" s="255" t="s">
        <v>316</v>
      </c>
      <c r="D12" s="344" t="s">
        <v>317</v>
      </c>
      <c r="E12" s="255" t="s">
        <v>271</v>
      </c>
      <c r="F12" s="255" t="s">
        <v>272</v>
      </c>
      <c r="G12" s="236" t="s">
        <v>268</v>
      </c>
      <c r="H12" s="237" t="s">
        <v>239</v>
      </c>
      <c r="I12" s="237" t="s">
        <v>313</v>
      </c>
      <c r="J12" s="237"/>
      <c r="K12" s="237" t="s">
        <v>157</v>
      </c>
    </row>
    <row r="13" spans="1:11" ht="12.75">
      <c r="A13" s="238" t="s">
        <v>265</v>
      </c>
      <c r="B13" s="306">
        <f>SUM('Données de base'!D72:D77)-SUM('Données de base'!D66:D69)</f>
        <v>0</v>
      </c>
      <c r="C13" s="306">
        <f>SUM('Données de base'!C72:C77)-SUM('Données de base'!C66:C69)</f>
        <v>0</v>
      </c>
      <c r="D13" s="308">
        <f>+C13-B13</f>
        <v>0</v>
      </c>
      <c r="E13" s="306">
        <f>'Données de base'!C22-'Données de base'!C27-'Données de base'!C30-'Données de base'!C31-'Données de base'!C32</f>
        <v>0</v>
      </c>
      <c r="F13" s="247" t="e">
        <f>(D13/E13)</f>
        <v>#DIV/0!</v>
      </c>
      <c r="G13" s="257" t="e">
        <f>F13</f>
        <v>#DIV/0!</v>
      </c>
      <c r="H13" s="313" t="e">
        <f>G13*100</f>
        <v>#DIV/0!</v>
      </c>
      <c r="I13" s="327">
        <v>6</v>
      </c>
      <c r="J13" s="324"/>
      <c r="K13" s="314" t="e">
        <f>IF(I13-H13&gt;6,6,IF(I13-H13&lt;1,1,I13-H13))</f>
        <v>#DIV/0!</v>
      </c>
    </row>
    <row r="14" spans="1:10" ht="21.75" customHeight="1">
      <c r="A14" s="258"/>
      <c r="B14" s="259"/>
      <c r="C14" s="259"/>
      <c r="D14" s="259"/>
      <c r="E14" s="259"/>
      <c r="F14" s="260"/>
      <c r="G14" s="259"/>
      <c r="H14" s="259"/>
      <c r="I14" s="328"/>
      <c r="J14" s="325"/>
    </row>
    <row r="15" spans="1:11" ht="16.5">
      <c r="A15" s="241" t="s">
        <v>260</v>
      </c>
      <c r="B15" s="252" t="s">
        <v>244</v>
      </c>
      <c r="C15" s="253"/>
      <c r="D15" s="243"/>
      <c r="E15" s="254"/>
      <c r="F15" s="243"/>
      <c r="G15" s="243"/>
      <c r="H15" s="243"/>
      <c r="I15" s="326"/>
      <c r="J15" s="326"/>
      <c r="K15" s="243"/>
    </row>
    <row r="16" spans="1:11" ht="25.5">
      <c r="A16" s="234" t="s">
        <v>266</v>
      </c>
      <c r="B16" s="235" t="s">
        <v>273</v>
      </c>
      <c r="C16" s="235" t="s">
        <v>274</v>
      </c>
      <c r="D16" s="261" t="s">
        <v>275</v>
      </c>
      <c r="E16" s="246"/>
      <c r="F16" s="236"/>
      <c r="G16" s="236" t="s">
        <v>268</v>
      </c>
      <c r="H16" s="237" t="s">
        <v>239</v>
      </c>
      <c r="I16" s="237"/>
      <c r="J16" s="237"/>
      <c r="K16" s="237" t="s">
        <v>157</v>
      </c>
    </row>
    <row r="17" spans="1:11" ht="12.75">
      <c r="A17" s="238" t="s">
        <v>265</v>
      </c>
      <c r="B17" s="306">
        <f>'Données de base'!C23-SUM('Données de base'!C40:C43)</f>
        <v>0</v>
      </c>
      <c r="C17" s="306">
        <f>SUM('Données de base'!C35:C39)</f>
        <v>0</v>
      </c>
      <c r="D17" s="247" t="e">
        <f>B17/C17</f>
        <v>#DIV/0!</v>
      </c>
      <c r="E17" s="307"/>
      <c r="F17" s="315"/>
      <c r="G17" s="257" t="e">
        <f>D17</f>
        <v>#DIV/0!</v>
      </c>
      <c r="H17" s="314" t="e">
        <f>G17*100</f>
        <v>#DIV/0!</v>
      </c>
      <c r="I17" s="324"/>
      <c r="J17" s="324"/>
      <c r="K17" s="313" t="e">
        <f>IF(IF(H17&gt;7,7.5-0.5*H17,IF(H17&gt;4,19/3-H17/3,6-0.25*H17))&gt;6,6,IF(IF(H17&gt;7,7.5-0.5*H17,IF(H17&gt;4,19/3-H17/3,6-0.25*H17))&lt;1,1,IF(H17&gt;7,7.5-0.5*H17,IF(H17&gt;4,19/3-H17/3,6-0.25*H17))))</f>
        <v>#DIV/0!</v>
      </c>
    </row>
    <row r="18" spans="1:10" ht="21.75" customHeight="1">
      <c r="A18" s="268"/>
      <c r="B18" s="262"/>
      <c r="C18" s="263"/>
      <c r="D18" s="264"/>
      <c r="E18" s="263"/>
      <c r="G18" s="265"/>
      <c r="I18" s="325"/>
      <c r="J18" s="325"/>
    </row>
    <row r="19" spans="1:11" ht="16.5">
      <c r="A19" s="241" t="s">
        <v>261</v>
      </c>
      <c r="B19" s="252" t="s">
        <v>304</v>
      </c>
      <c r="C19" s="253"/>
      <c r="D19" s="243"/>
      <c r="E19" s="254"/>
      <c r="F19" s="243"/>
      <c r="G19" s="243"/>
      <c r="H19" s="243"/>
      <c r="I19" s="326"/>
      <c r="J19" s="326"/>
      <c r="K19" s="243"/>
    </row>
    <row r="20" spans="1:11" ht="25.5" customHeight="1">
      <c r="A20" s="234" t="s">
        <v>266</v>
      </c>
      <c r="B20" s="237" t="s">
        <v>302</v>
      </c>
      <c r="C20" s="237" t="s">
        <v>318</v>
      </c>
      <c r="D20" s="237" t="s">
        <v>319</v>
      </c>
      <c r="E20" s="237" t="s">
        <v>323</v>
      </c>
      <c r="F20" s="246"/>
      <c r="G20" s="236" t="s">
        <v>268</v>
      </c>
      <c r="H20" s="237" t="s">
        <v>239</v>
      </c>
      <c r="I20" s="358" t="s">
        <v>307</v>
      </c>
      <c r="J20" s="358" t="s">
        <v>320</v>
      </c>
      <c r="K20" s="237" t="s">
        <v>157</v>
      </c>
    </row>
    <row r="21" spans="1:11" ht="12.75">
      <c r="A21" s="238" t="s">
        <v>265</v>
      </c>
      <c r="B21" s="308" t="e">
        <f>('Données de base'!D22-'Données de base'!D27-'Données de base'!D30-'Données de base'!D31-'Données de base'!D32)/I21</f>
        <v>#DIV/0!</v>
      </c>
      <c r="C21" s="308" t="e">
        <f>('Données de base'!C22-'Données de base'!C27-'Données de base'!C30-'Données de base'!C31-'Données de base'!C32)/J21</f>
        <v>#DIV/0!</v>
      </c>
      <c r="D21" s="308" t="e">
        <f>C21-B21</f>
        <v>#DIV/0!</v>
      </c>
      <c r="E21" s="247" t="e">
        <f>+D21/B21</f>
        <v>#DIV/0!</v>
      </c>
      <c r="F21" s="307"/>
      <c r="G21" s="247" t="e">
        <f>E21</f>
        <v>#DIV/0!</v>
      </c>
      <c r="H21" s="314" t="e">
        <f>G21*100</f>
        <v>#DIV/0!</v>
      </c>
      <c r="I21" s="354">
        <f>'Données de base'!D13</f>
        <v>0</v>
      </c>
      <c r="J21" s="354">
        <f>'Données de base'!C13</f>
        <v>0</v>
      </c>
      <c r="K21" s="313" t="e">
        <f>IF(7-H21&gt;6,6,IF(7-H21&lt;1,1,7-H21))</f>
        <v>#DIV/0!</v>
      </c>
    </row>
    <row r="22" spans="1:10" ht="21.75" customHeight="1">
      <c r="A22" s="269"/>
      <c r="B22" s="266"/>
      <c r="C22" s="267"/>
      <c r="D22" s="266"/>
      <c r="E22" s="265"/>
      <c r="F22" s="266"/>
      <c r="I22" s="325"/>
      <c r="J22" s="325"/>
    </row>
    <row r="23" spans="1:11" ht="16.5">
      <c r="A23" s="241" t="s">
        <v>262</v>
      </c>
      <c r="B23" s="252" t="s">
        <v>246</v>
      </c>
      <c r="C23" s="253"/>
      <c r="D23" s="243"/>
      <c r="E23" s="254"/>
      <c r="F23" s="243"/>
      <c r="G23" s="243"/>
      <c r="H23" s="243"/>
      <c r="I23" s="326"/>
      <c r="J23" s="326"/>
      <c r="K23" s="243"/>
    </row>
    <row r="24" spans="1:11" ht="25.5" customHeight="1">
      <c r="A24" s="234" t="s">
        <v>266</v>
      </c>
      <c r="B24" s="235" t="s">
        <v>321</v>
      </c>
      <c r="C24" s="235" t="s">
        <v>277</v>
      </c>
      <c r="D24" s="235" t="s">
        <v>278</v>
      </c>
      <c r="E24" s="255" t="s">
        <v>271</v>
      </c>
      <c r="F24" s="340" t="s">
        <v>279</v>
      </c>
      <c r="G24" s="236" t="s">
        <v>268</v>
      </c>
      <c r="H24" s="237" t="s">
        <v>239</v>
      </c>
      <c r="I24" s="237"/>
      <c r="J24" s="237"/>
      <c r="K24" s="237" t="s">
        <v>157</v>
      </c>
    </row>
    <row r="25" spans="1:11" ht="12.75">
      <c r="A25" s="238" t="s">
        <v>265</v>
      </c>
      <c r="B25" s="316">
        <f>'Données de base'!C54-'Données de base'!C63</f>
        <v>0</v>
      </c>
      <c r="C25" s="316">
        <f>'Données de base'!D54-'Données de base'!D63</f>
        <v>0</v>
      </c>
      <c r="D25" s="316">
        <f>'Données de base'!E54-'Données de base'!E63</f>
        <v>0</v>
      </c>
      <c r="E25" s="317">
        <f>'Données de base'!C22-'Données de base'!C27-'Données de base'!C30-'Données de base'!C31-'Données de base'!C32</f>
        <v>0</v>
      </c>
      <c r="F25" s="271" t="e">
        <f>(B25+C25+D25)/(3*E25)</f>
        <v>#DIV/0!</v>
      </c>
      <c r="G25" s="271" t="e">
        <f>F25</f>
        <v>#DIV/0!</v>
      </c>
      <c r="H25" s="303" t="e">
        <f>G25*100</f>
        <v>#DIV/0!</v>
      </c>
      <c r="I25" s="329"/>
      <c r="J25" s="330"/>
      <c r="K25" s="304" t="e">
        <f>IF(H25&lt;0,1,IF(H25&lt;7.5,2/3*H25+1,IF(H25&lt;9.5,6,IF(H25&lt;17,-2/3*H25+37/3,1))))</f>
        <v>#DIV/0!</v>
      </c>
    </row>
    <row r="26" spans="1:10" ht="21.75" customHeight="1">
      <c r="A26" s="86"/>
      <c r="B26" s="270"/>
      <c r="C26" s="270"/>
      <c r="D26" s="270"/>
      <c r="E26" s="270"/>
      <c r="F26" s="270"/>
      <c r="G26" s="86"/>
      <c r="I26" s="331"/>
      <c r="J26" s="331"/>
    </row>
    <row r="27" spans="1:11" ht="16.5">
      <c r="A27" s="241" t="s">
        <v>263</v>
      </c>
      <c r="B27" s="252" t="s">
        <v>247</v>
      </c>
      <c r="C27" s="253"/>
      <c r="D27" s="243"/>
      <c r="E27" s="254"/>
      <c r="F27" s="243"/>
      <c r="G27" s="243"/>
      <c r="H27" s="243"/>
      <c r="I27" s="326"/>
      <c r="J27" s="326"/>
      <c r="K27" s="243"/>
    </row>
    <row r="28" spans="1:11" ht="25.5" customHeight="1">
      <c r="A28" s="234" t="s">
        <v>266</v>
      </c>
      <c r="B28" s="274" t="s">
        <v>280</v>
      </c>
      <c r="C28" s="274" t="s">
        <v>281</v>
      </c>
      <c r="D28" s="274" t="s">
        <v>282</v>
      </c>
      <c r="E28" s="274"/>
      <c r="F28" s="236"/>
      <c r="G28" s="236" t="s">
        <v>268</v>
      </c>
      <c r="H28" s="237" t="s">
        <v>239</v>
      </c>
      <c r="I28" s="237"/>
      <c r="J28" s="237"/>
      <c r="K28" s="237" t="s">
        <v>157</v>
      </c>
    </row>
    <row r="29" spans="1:11" ht="12.75">
      <c r="A29" s="238" t="s">
        <v>265</v>
      </c>
      <c r="B29" s="308">
        <f>'Données de base'!C17+'Données de base'!C18</f>
        <v>0</v>
      </c>
      <c r="C29" s="308">
        <f>'Données de base'!C35+'Données de base'!C36</f>
        <v>0</v>
      </c>
      <c r="D29" s="257" t="e">
        <f>(B29-C29)/C29</f>
        <v>#DIV/0!</v>
      </c>
      <c r="E29" s="306"/>
      <c r="F29" s="308"/>
      <c r="G29" s="257" t="e">
        <f>D29</f>
        <v>#DIV/0!</v>
      </c>
      <c r="H29" s="314" t="e">
        <f>G29*100</f>
        <v>#DIV/0!</v>
      </c>
      <c r="I29" s="324"/>
      <c r="J29" s="324"/>
      <c r="K29" s="313" t="e">
        <f>IF(H29&lt;0,IF(H29&lt;-10,4,IF(H29&gt;-1,6,(H29*2/9)+56/9)),IF(H29&gt;5,1,IF(H29&lt;1,6,(((-5/4)*H29)+29/4))))</f>
        <v>#DIV/0!</v>
      </c>
    </row>
    <row r="30" spans="1:10" ht="21.75" customHeight="1">
      <c r="A30" s="86"/>
      <c r="B30" s="86"/>
      <c r="C30" s="272"/>
      <c r="D30" s="273"/>
      <c r="E30" s="272"/>
      <c r="G30" s="112"/>
      <c r="I30" s="325"/>
      <c r="J30" s="325"/>
    </row>
    <row r="31" spans="1:11" ht="16.5">
      <c r="A31" s="241" t="s">
        <v>264</v>
      </c>
      <c r="B31" s="252" t="s">
        <v>248</v>
      </c>
      <c r="C31" s="253"/>
      <c r="D31" s="243"/>
      <c r="E31" s="254"/>
      <c r="F31" s="243"/>
      <c r="G31" s="243"/>
      <c r="H31" s="243"/>
      <c r="I31" s="326"/>
      <c r="J31" s="326"/>
      <c r="K31" s="243"/>
    </row>
    <row r="32" spans="1:11" ht="27">
      <c r="A32" s="234" t="s">
        <v>266</v>
      </c>
      <c r="B32" s="256" t="s">
        <v>283</v>
      </c>
      <c r="C32" s="256" t="s">
        <v>322</v>
      </c>
      <c r="D32" s="256" t="s">
        <v>284</v>
      </c>
      <c r="E32" s="256" t="s">
        <v>47</v>
      </c>
      <c r="F32" s="246"/>
      <c r="G32" s="236" t="s">
        <v>268</v>
      </c>
      <c r="H32" s="237" t="s">
        <v>239</v>
      </c>
      <c r="I32" s="237" t="s">
        <v>313</v>
      </c>
      <c r="J32" s="237"/>
      <c r="K32" s="237" t="s">
        <v>157</v>
      </c>
    </row>
    <row r="33" spans="1:11" ht="12.75">
      <c r="A33" s="238" t="s">
        <v>265</v>
      </c>
      <c r="B33" s="275">
        <f>'Données de base'!C24+'Données de base'!C25+'Données de base'!C26</f>
        <v>0</v>
      </c>
      <c r="C33" s="275">
        <f>'Données de base'!C73+'Données de base'!C74+'Données de base'!C75</f>
        <v>0</v>
      </c>
      <c r="D33" s="275">
        <f>'Données de base'!D73+'Données de base'!D74+'Données de base'!D75</f>
        <v>0</v>
      </c>
      <c r="E33" s="276" t="e">
        <f>B33/((C33+D33)/2)</f>
        <v>#DIV/0!</v>
      </c>
      <c r="F33" s="275"/>
      <c r="G33" s="276" t="e">
        <f>E33</f>
        <v>#DIV/0!</v>
      </c>
      <c r="H33" s="305" t="e">
        <f>G33*100</f>
        <v>#DIV/0!</v>
      </c>
      <c r="I33" s="323">
        <v>8.5</v>
      </c>
      <c r="J33" s="327"/>
      <c r="K33" s="305" t="e">
        <f>IF(I33-H33&gt;6,6,IF(I33-H33&lt;1,1,I33-H33))</f>
        <v>#DIV/0!</v>
      </c>
    </row>
    <row r="34" spans="1:8" ht="12.75">
      <c r="A34" s="2"/>
      <c r="B34" s="2"/>
      <c r="C34" s="5"/>
      <c r="D34" s="5"/>
      <c r="E34" s="3"/>
      <c r="F34" s="5"/>
      <c r="H34" s="4"/>
    </row>
    <row r="35" spans="1:8" ht="12.75">
      <c r="A35" s="2"/>
      <c r="B35" s="2"/>
      <c r="C35" s="2"/>
      <c r="D35" s="2"/>
      <c r="E35" s="3"/>
      <c r="F35" s="2"/>
      <c r="H35" s="4"/>
    </row>
  </sheetData>
  <sheetProtection password="CF47" sheet="1"/>
  <printOptions horizontalCentered="1"/>
  <pageMargins left="0.3937007874015748" right="0.3937007874015748" top="0.7874015748031497" bottom="0.7874015748031497" header="0.5118110236220472" footer="0.5118110236220472"/>
  <pageSetup fitToHeight="1" fitToWidth="1" horizontalDpi="300" verticalDpi="300" orientation="landscape" paperSize="9" scale="62"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IDHEAP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Service Informatique</dc:creator>
  <cp:keywords/>
  <dc:description/>
  <cp:lastModifiedBy>Evelyn Munier</cp:lastModifiedBy>
  <cp:lastPrinted>2011-04-05T10:49:27Z</cp:lastPrinted>
  <dcterms:created xsi:type="dcterms:W3CDTF">2000-06-26T09:18:15Z</dcterms:created>
  <dcterms:modified xsi:type="dcterms:W3CDTF">2017-01-26T10:27:46Z</dcterms:modified>
  <cp:category/>
  <cp:version/>
  <cp:contentType/>
  <cp:contentStatus/>
</cp:coreProperties>
</file>