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070" tabRatio="875" activeTab="8"/>
  </bookViews>
  <sheets>
    <sheet name="Intro" sheetId="1" r:id="rId1"/>
    <sheet name="K1_I1" sheetId="2" r:id="rId2"/>
    <sheet name="K2_I2" sheetId="3" r:id="rId3"/>
    <sheet name="K3_I3" sheetId="4" r:id="rId4"/>
    <sheet name="K4_I4" sheetId="5" r:id="rId5"/>
    <sheet name="K5_I5" sheetId="6" r:id="rId6"/>
    <sheet name="K6_I6" sheetId="7" r:id="rId7"/>
    <sheet name="K7_I7" sheetId="8" r:id="rId8"/>
    <sheet name="K8_I8" sheetId="9" r:id="rId9"/>
    <sheet name="Berechnung_Formules" sheetId="10" r:id="rId10"/>
  </sheets>
  <definedNames>
    <definedName name="_xlnm.Print_Area" localSheetId="9">'Berechnung_Formules'!$A$1:$E$30</definedName>
    <definedName name="_xlnm.Print_Area" localSheetId="0">'Intro'!$A$1:$L$22</definedName>
    <definedName name="_xlnm.Print_Area" localSheetId="1">'K1_I1'!$A$12:$W$108</definedName>
    <definedName name="_xlnm.Print_Area" localSheetId="2">'K2_I2'!$A$12:$W$108</definedName>
    <definedName name="_xlnm.Print_Area" localSheetId="3">'K3_I3'!$A$12:$W$108</definedName>
    <definedName name="_xlnm.Print_Area" localSheetId="4">'K4_I4'!$A$12:$W$108</definedName>
    <definedName name="_xlnm.Print_Area" localSheetId="5">'K5_I5'!$A$12:$W$108</definedName>
    <definedName name="_xlnm.Print_Area" localSheetId="6">'K6_I6'!$A$12:$W$108</definedName>
    <definedName name="_xlnm.Print_Area" localSheetId="7">'K7_I7'!$A$12:$W$108</definedName>
    <definedName name="_xlnm.Print_Area" localSheetId="8">'K8_I8'!$A$12:$W$108</definedName>
  </definedNames>
  <calcPr fullCalcOnLoad="1"/>
</workbook>
</file>

<file path=xl/sharedStrings.xml><?xml version="1.0" encoding="utf-8"?>
<sst xmlns="http://schemas.openxmlformats.org/spreadsheetml/2006/main" count="1646" uniqueCount="192">
  <si>
    <t xml:space="preserve"> &gt;&gt;&gt; Top</t>
  </si>
  <si>
    <t>Autofinancement en pourcentage de l'investissement brut déduction faite des recettes d'investissement</t>
  </si>
  <si>
    <t>Stadt</t>
  </si>
  <si>
    <t>Ville</t>
  </si>
  <si>
    <t>Engagements net en pourcentage des dépenses courantes de l'exercice</t>
  </si>
  <si>
    <t>Nettozinsbelastung</t>
  </si>
  <si>
    <t>Poids des intérêts nets</t>
  </si>
  <si>
    <t>Intérêts nets en pourcentage des recettes fiscales directes</t>
  </si>
  <si>
    <t>Vergleich der Kantons- und Gemeindefinanzen</t>
  </si>
  <si>
    <t>Comparatif des finances cantonales et communales</t>
  </si>
  <si>
    <t>Deckung des Aufwands</t>
  </si>
  <si>
    <t>Couverture des charges</t>
  </si>
  <si>
    <t xml:space="preserve">Autofinancement de l’investissement net </t>
  </si>
  <si>
    <t xml:space="preserve">Investitionsanstrengung </t>
  </si>
  <si>
    <t xml:space="preserve">Effort d’investissement </t>
  </si>
  <si>
    <t>Update :</t>
  </si>
  <si>
    <t>Différence entre les recettes fiscales budgetées et effectives en pourcentage des recettes fiscales effectives</t>
  </si>
  <si>
    <t>Intérêts passifs en pourentage de la moyenne de la dette brute en début et en fin d'exercice</t>
  </si>
  <si>
    <t>Investissement net en pourcentage des dépenses courantes</t>
  </si>
  <si>
    <t>Investitonsanstrengung</t>
  </si>
  <si>
    <t>Effort d'investissement</t>
  </si>
  <si>
    <t>Minimum</t>
  </si>
  <si>
    <t>Maximum</t>
  </si>
  <si>
    <t>Nettoverpflichtungen in % der laufenden Ausgaben des Rechnungsjahres</t>
  </si>
  <si>
    <t>Nettozinsen in % der direkten Steuereinnahmen</t>
  </si>
  <si>
    <t>Nettoinvestition in % der laufenden Ausgaben</t>
  </si>
  <si>
    <t>Differenz zwischen budgetierten und effektiven Steuereinnahmen in % der effektiven Steuereinnahmen</t>
  </si>
  <si>
    <t>Bellinzona</t>
  </si>
  <si>
    <t>Bern</t>
  </si>
  <si>
    <t>Chur</t>
  </si>
  <si>
    <t>Delémont</t>
  </si>
  <si>
    <t>Fribourg</t>
  </si>
  <si>
    <t>Genève</t>
  </si>
  <si>
    <t>Lausanne</t>
  </si>
  <si>
    <t>Luzern</t>
  </si>
  <si>
    <t>Neuchâtel</t>
  </si>
  <si>
    <t>Schaffhausen</t>
  </si>
  <si>
    <t>Sion</t>
  </si>
  <si>
    <t>Zürich</t>
  </si>
  <si>
    <t>-</t>
  </si>
  <si>
    <t>Zusätzliche Nettoverpflichtungen</t>
  </si>
  <si>
    <t>Engagements nets supplémentaires</t>
  </si>
  <si>
    <t>Genauigkeit der Steuerprognose</t>
  </si>
  <si>
    <t>Exactitude de la prévision fiscale</t>
  </si>
  <si>
    <t>Intérêt moyen de la dette</t>
  </si>
  <si>
    <t>Finanzielle Verfassung - Santé financière</t>
  </si>
  <si>
    <t>2001-2008</t>
  </si>
  <si>
    <t>Ecart moyen</t>
  </si>
  <si>
    <t>Emmen*</t>
  </si>
  <si>
    <t>Frauenfeld*</t>
  </si>
  <si>
    <t>Köniz*</t>
  </si>
  <si>
    <t>Thun*</t>
  </si>
  <si>
    <t>Winterthur*</t>
  </si>
  <si>
    <t>Winterthur"</t>
  </si>
  <si>
    <t>2002-2009</t>
  </si>
  <si>
    <t>© IDHEAP</t>
  </si>
  <si>
    <t>La Chaux-de-Fonds*</t>
  </si>
  <si>
    <t>Laufender Ertrag in % des laufendes Aufwandes</t>
  </si>
  <si>
    <t>Revenus courants en % des charges courantes</t>
  </si>
  <si>
    <t>Selbstfinanzierung der Nettoinvestitionen</t>
  </si>
  <si>
    <t>Durchschnittliche Schuldzinsen</t>
  </si>
  <si>
    <t>Qualität der Haushaltführung - Qualité de la gestion financière</t>
  </si>
  <si>
    <t>St. Gallen</t>
  </si>
  <si>
    <t>2001-2010</t>
  </si>
  <si>
    <t>Beherrschung der laufenden Ausgaben pro Einwohner</t>
  </si>
  <si>
    <t>Maîtrise des dépenses courantes par habitant</t>
  </si>
  <si>
    <t>2008-2010</t>
  </si>
  <si>
    <t>&gt;&gt;&gt; Gleitender Mittelwert über 3 Jahre - Moyenne mobile sur 3 années</t>
  </si>
  <si>
    <t>&gt;&gt;&gt; Gleitender Mittelwert über 8/10 Jahre - Moyenne mobile sur 8/10 années</t>
  </si>
  <si>
    <t>TI</t>
  </si>
  <si>
    <t>BE</t>
  </si>
  <si>
    <t>GR</t>
  </si>
  <si>
    <t>JU</t>
  </si>
  <si>
    <t>TG</t>
  </si>
  <si>
    <t>FR</t>
  </si>
  <si>
    <t>GE</t>
  </si>
  <si>
    <t>VD</t>
  </si>
  <si>
    <t>NE</t>
  </si>
  <si>
    <t>LU</t>
  </si>
  <si>
    <t>SH</t>
  </si>
  <si>
    <t>VS</t>
  </si>
  <si>
    <t>SG</t>
  </si>
  <si>
    <t>ZH</t>
  </si>
  <si>
    <t>Gleitender Mittelwert über 3 Jahre - Moyenne mobile sur 3 années</t>
  </si>
  <si>
    <t>Gleitender Mittelwert über 8/10 Jahre - Moyenne mobile sur 8/10 années</t>
  </si>
  <si>
    <t>2001-2003</t>
  </si>
  <si>
    <t>2002-2004</t>
  </si>
  <si>
    <t>2003-2005</t>
  </si>
  <si>
    <t>2004-2006</t>
  </si>
  <si>
    <t>2005-2007</t>
  </si>
  <si>
    <t>2006-2008</t>
  </si>
  <si>
    <t>2007-2009</t>
  </si>
  <si>
    <t>K2/I2</t>
  </si>
  <si>
    <t>K1/I1</t>
  </si>
  <si>
    <t>K3/I3</t>
  </si>
  <si>
    <t>K4/I4</t>
  </si>
  <si>
    <t>K5/I5</t>
  </si>
  <si>
    <t>K6/I6</t>
  </si>
  <si>
    <t>K7/I7</t>
  </si>
  <si>
    <t>K8/I8</t>
  </si>
  <si>
    <t>Berechnungsdetails der Kennzahlen - Formules des indicateurs</t>
  </si>
  <si>
    <t>Kennzahlen der finanziellen Verfassung</t>
  </si>
  <si>
    <t>Indicateurs de la santé financière</t>
  </si>
  <si>
    <t>Deckung des Aufwands (K1)</t>
  </si>
  <si>
    <t>K1 =</t>
  </si>
  <si>
    <t>laufender Ertrag x 100</t>
  </si>
  <si>
    <t>I1 =</t>
  </si>
  <si>
    <t>revenus courants x 100</t>
  </si>
  <si>
    <t>Couverture des charges (I1)</t>
  </si>
  <si>
    <t>laufender Aufwand</t>
  </si>
  <si>
    <t>charges courantes</t>
  </si>
  <si>
    <t>Selbstfinanzierung der Nettoinvestitionen (K2)</t>
  </si>
  <si>
    <t>K2 =</t>
  </si>
  <si>
    <t>Selbstfinanzierung x 100</t>
  </si>
  <si>
    <t>I2 =</t>
  </si>
  <si>
    <t>autofinancement x 100</t>
  </si>
  <si>
    <t>Autofinancement de l'investissement net (I2)</t>
  </si>
  <si>
    <t>Nettoinvestitionen</t>
  </si>
  <si>
    <t>investissement net</t>
  </si>
  <si>
    <t>Zusätzliche Nettoverpflichtungen (K3)</t>
  </si>
  <si>
    <t>K3 =</t>
  </si>
  <si>
    <t>(Nettoverpflichtungen 31.12.
- Nettoverpflichtungen 1.1.) x 100</t>
  </si>
  <si>
    <t>I3 =</t>
  </si>
  <si>
    <t>(engagements nets au 31.12.
- engagements nets au 1.1.) x 100</t>
  </si>
  <si>
    <t>Engagements nets supplémentaires (I3)</t>
  </si>
  <si>
    <t>laufende Ausgaben Rechnungsjahr</t>
  </si>
  <si>
    <t>dépenses courantes de l'exercice</t>
  </si>
  <si>
    <t>Nettozinsbelastung (K4)</t>
  </si>
  <si>
    <t>K4 =</t>
  </si>
  <si>
    <t>Nettozinsen x 100</t>
  </si>
  <si>
    <t>I4 =</t>
  </si>
  <si>
    <t>intérêts nets x 100</t>
  </si>
  <si>
    <t>Poids des intérêts nets (I4)</t>
  </si>
  <si>
    <t>direkte Steuereinnahmen</t>
  </si>
  <si>
    <t>recettes fiscales directes</t>
  </si>
  <si>
    <t>Kennzahlen der Qualität der Haushaltführung</t>
  </si>
  <si>
    <t>Indicateurs de la qualité de la gestion financière</t>
  </si>
  <si>
    <t>Beherrschung der laufenden Ausgaben pro Einwohner (K5)</t>
  </si>
  <si>
    <t>K5 =</t>
  </si>
  <si>
    <t>(laufende Ausgaben pro Einwohner
- laufende Ausgaben pro Einwohner Vorjahr) x 100</t>
  </si>
  <si>
    <t>I5 =</t>
  </si>
  <si>
    <t>(dépenses de l'exercice par habitant
- dépenses de l'exercice précédent par habitant) x 100</t>
  </si>
  <si>
    <t>Maîtrise des dépenses courantes par habitant (I5)</t>
  </si>
  <si>
    <t>laufender Ausgaben pro Einwohner Vorjahr</t>
  </si>
  <si>
    <t>dépenses de l'exercice précédent par habitant</t>
  </si>
  <si>
    <t>Investitionsanstrengung (K6)</t>
  </si>
  <si>
    <t>K6 =</t>
  </si>
  <si>
    <t>Nettoinvestitionen x 100</t>
  </si>
  <si>
    <t>I6 =</t>
  </si>
  <si>
    <t>investissement net x 100</t>
  </si>
  <si>
    <t>Effort d'investissement (I6)</t>
  </si>
  <si>
    <t>laufende Ausgaben</t>
  </si>
  <si>
    <t>dépenses courantes</t>
  </si>
  <si>
    <t>Genauigkeit der Steuerprognose (K7)</t>
  </si>
  <si>
    <t>K7 =</t>
  </si>
  <si>
    <t>(budgetierte Steuereinnahmen
- effektive Steuereinnahmen) x 100</t>
  </si>
  <si>
    <t>I7 =</t>
  </si>
  <si>
    <t>(recettes fiscales budgétées
- recettes fiscales effectives) x 100</t>
  </si>
  <si>
    <t>Exactitude de la prévision fiscale (I7)</t>
  </si>
  <si>
    <t>effektive Steuereinnahmen</t>
  </si>
  <si>
    <t>recettes faiscales effectives</t>
  </si>
  <si>
    <t>Durchschnittliche Schuldzinsen (K8)</t>
  </si>
  <si>
    <t>K8 =</t>
  </si>
  <si>
    <t>Passivzinsen x 100</t>
  </si>
  <si>
    <t>I8 =</t>
  </si>
  <si>
    <t>intérêts passifs x 100</t>
  </si>
  <si>
    <t>Intérêt moyen de la dette (I8)</t>
  </si>
  <si>
    <t>durchschnittliche Bruttoschulden
per 1.1. und 31.12.</t>
  </si>
  <si>
    <t>moyenne de la dette brute
au 1.1. et au 31.12.</t>
  </si>
  <si>
    <t>&gt;&gt;&gt; Jährlicher Wert der Kennzahl - Valeur annuelle de l'indicateur</t>
  </si>
  <si>
    <t>Jährlicher Wert der Kennzahl - Valeur annuelle de l'indicateur</t>
  </si>
  <si>
    <t>Selbstfinanzierung in % der Bruttoinvestition abzüglich Investitionseinnahmen</t>
  </si>
  <si>
    <t>Veränderung der laufenden Ausgaben pro Einwohner in % der Ausgaben pro Einwohner des Vorjahres</t>
  </si>
  <si>
    <t>Variation des dépenses courantes par habitant en pourcentage des dépenses courantes par habitant de l'exercice précédent</t>
  </si>
  <si>
    <t>Passivzinsen in % des Durchschnitts der Bruttoschulden zu Beginn und am Ende des Rechnungsjahres</t>
  </si>
  <si>
    <t>* Stadt, die auf eigenen Wunsch teilnimmt.</t>
  </si>
  <si>
    <t>* Ville participant sur une base volontaire.</t>
  </si>
  <si>
    <t>2002-2011</t>
  </si>
  <si>
    <t>2009-2011</t>
  </si>
  <si>
    <t>2010-2012</t>
  </si>
  <si>
    <t>2003-2012</t>
  </si>
  <si>
    <t>Biel* (ne participe plus depuis 2011)</t>
  </si>
  <si>
    <t>2011-2013</t>
  </si>
  <si>
    <t>2004-2013</t>
  </si>
  <si>
    <t>2005-2014</t>
  </si>
  <si>
    <t>2012-2014</t>
  </si>
  <si>
    <t>2013-2015</t>
  </si>
  <si>
    <t>2006-2015</t>
  </si>
  <si>
    <t>Unité de finances publiques</t>
  </si>
  <si>
    <t>www.unil.ch/idheap/comparatif</t>
  </si>
  <si>
    <t>2014-2016</t>
  </si>
  <si>
    <t>2007-2016</t>
  </si>
</sst>
</file>

<file path=xl/styles.xml><?xml version="1.0" encoding="utf-8"?>
<styleSheet xmlns="http://schemas.openxmlformats.org/spreadsheetml/2006/main">
  <numFmts count="5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0.000"/>
    <numFmt numFmtId="193" formatCode="dd/mm/yyyy;@"/>
    <numFmt numFmtId="194" formatCode="#,###,##0__;\-#,###,##0__;\-__;@__\ "/>
    <numFmt numFmtId="195" formatCode="0.0000000000"/>
    <numFmt numFmtId="196" formatCode="0.0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"/>
    <numFmt numFmtId="204" formatCode="&quot;Vrai&quot;;&quot;Vrai&quot;;&quot;Faux&quot;"/>
    <numFmt numFmtId="205" formatCode="&quot;Actif&quot;;&quot;Actif&quot;;&quot;Inactif&quot;"/>
    <numFmt numFmtId="206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Tahoma"/>
      <family val="2"/>
    </font>
    <font>
      <u val="single"/>
      <sz val="8"/>
      <color indexed="12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8.5"/>
      <name val="Helv"/>
      <family val="0"/>
    </font>
    <font>
      <sz val="9"/>
      <color indexed="9"/>
      <name val="Tahoma"/>
      <family val="2"/>
    </font>
    <font>
      <sz val="12"/>
      <color indexed="60"/>
      <name val="Wingdings 3"/>
      <family val="1"/>
    </font>
    <font>
      <b/>
      <u val="single"/>
      <sz val="10"/>
      <color indexed="12"/>
      <name val="Arial"/>
      <family val="2"/>
    </font>
    <font>
      <u val="single"/>
      <sz val="9"/>
      <color indexed="12"/>
      <name val="Tahoma"/>
      <family val="2"/>
    </font>
    <font>
      <b/>
      <sz val="9"/>
      <color indexed="55"/>
      <name val="Verdana"/>
      <family val="2"/>
    </font>
    <font>
      <sz val="16"/>
      <name val="Verdana"/>
      <family val="2"/>
    </font>
    <font>
      <sz val="16"/>
      <name val="Tahoma"/>
      <family val="2"/>
    </font>
    <font>
      <sz val="8"/>
      <color indexed="9"/>
      <name val="Tahoma"/>
      <family val="2"/>
    </font>
    <font>
      <b/>
      <sz val="9"/>
      <color indexed="10"/>
      <name val="Tahoma"/>
      <family val="2"/>
    </font>
    <font>
      <b/>
      <sz val="9"/>
      <color indexed="57"/>
      <name val="Tahoma"/>
      <family val="2"/>
    </font>
    <font>
      <sz val="9"/>
      <color indexed="10"/>
      <name val="Tahoma"/>
      <family val="2"/>
    </font>
    <font>
      <sz val="9"/>
      <color indexed="57"/>
      <name val="Tahoma"/>
      <family val="2"/>
    </font>
    <font>
      <b/>
      <sz val="9"/>
      <color indexed="43"/>
      <name val="Tahoma"/>
      <family val="2"/>
    </font>
    <font>
      <b/>
      <sz val="14"/>
      <color indexed="9"/>
      <name val="Tahoma"/>
      <family val="2"/>
    </font>
    <font>
      <sz val="9"/>
      <color indexed="6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21"/>
      <name val="Tahoma"/>
      <family val="2"/>
    </font>
    <font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B050"/>
      <name val="Tahoma"/>
      <family val="2"/>
    </font>
    <font>
      <sz val="9"/>
      <color rgb="FFFF0000"/>
      <name val="Tahoma"/>
      <family val="2"/>
    </font>
    <font>
      <u val="single"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 style="thin">
        <color indexed="9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indexed="9"/>
      </right>
      <top style="thin">
        <color indexed="9"/>
      </top>
      <bottom style="thin">
        <color theme="0" tint="-0.049979999661445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049979999661445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 style="medium">
        <color theme="0"/>
      </left>
      <right style="thin">
        <color indexed="9"/>
      </right>
      <top>
        <color indexed="63"/>
      </top>
      <bottom>
        <color indexed="63"/>
      </bottom>
    </border>
    <border>
      <left style="medium">
        <color theme="0"/>
      </left>
      <right style="medium">
        <color indexed="9"/>
      </right>
      <top>
        <color indexed="63"/>
      </top>
      <bottom>
        <color indexed="63"/>
      </bottom>
    </border>
    <border>
      <left style="medium">
        <color theme="0"/>
      </left>
      <right style="medium">
        <color indexed="9"/>
      </right>
      <top>
        <color indexed="63"/>
      </top>
      <bottom style="thin">
        <color indexed="9"/>
      </bottom>
    </border>
    <border>
      <left style="medium">
        <color theme="0"/>
      </left>
      <right style="medium">
        <color indexed="9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theme="0"/>
      </left>
      <right style="thin">
        <color indexed="9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 style="medium">
        <color theme="0"/>
      </left>
      <right style="thin">
        <color indexed="9"/>
      </right>
      <top style="thin">
        <color indexed="9"/>
      </top>
      <bottom style="thin">
        <color theme="0" tint="-0.04997999966144562"/>
      </bottom>
    </border>
    <border>
      <left style="medium">
        <color theme="0"/>
      </left>
      <right style="medium">
        <color indexed="9"/>
      </right>
      <top style="thin">
        <color indexed="9"/>
      </top>
      <bottom>
        <color indexed="63"/>
      </bottom>
    </border>
    <border>
      <left style="medium">
        <color theme="0"/>
      </left>
      <right style="medium">
        <color indexed="9"/>
      </right>
      <top style="thin">
        <color theme="0"/>
      </top>
      <bottom>
        <color indexed="63"/>
      </bottom>
    </border>
    <border>
      <left style="medium">
        <color theme="0"/>
      </left>
      <right style="medium">
        <color indexed="9"/>
      </right>
      <top>
        <color indexed="63"/>
      </top>
      <bottom style="thin">
        <color theme="0"/>
      </bottom>
    </border>
    <border>
      <left style="medium">
        <color theme="0"/>
      </left>
      <right style="medium">
        <color indexed="9"/>
      </right>
      <top style="thin">
        <color theme="0"/>
      </top>
      <bottom style="thin">
        <color theme="0"/>
      </bottom>
    </border>
    <border>
      <left style="thin">
        <color theme="0"/>
      </left>
      <right style="medium">
        <color theme="0"/>
      </right>
      <top>
        <color indexed="63"/>
      </top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medium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medium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 tint="-0.04997999966144562"/>
      </bottom>
    </border>
    <border>
      <left style="thin">
        <color theme="0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3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4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 quotePrefix="1">
      <alignment horizontal="right" vertical="center"/>
    </xf>
    <xf numFmtId="193" fontId="6" fillId="0" borderId="10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11" fillId="33" borderId="11" xfId="56" applyNumberFormat="1" applyFont="1" applyFill="1" applyBorder="1" applyAlignment="1">
      <alignment horizontal="left" vertical="center" wrapText="1" shrinkToFit="1"/>
      <protection/>
    </xf>
    <xf numFmtId="1" fontId="11" fillId="33" borderId="11" xfId="56" applyNumberFormat="1" applyFont="1" applyFill="1" applyBorder="1" applyAlignment="1">
      <alignment horizontal="left" vertical="center" wrapText="1" shrinkToFit="1"/>
      <protection/>
    </xf>
    <xf numFmtId="2" fontId="9" fillId="0" borderId="0" xfId="56" applyNumberFormat="1" applyFont="1" applyFill="1" applyBorder="1" applyAlignment="1">
      <alignment horizontal="left" vertical="center" wrapText="1" shrinkToFit="1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2" fillId="0" borderId="0" xfId="44" applyNumberFormat="1" applyFill="1" applyBorder="1" applyAlignment="1" applyProtection="1">
      <alignment vertical="center"/>
      <protection/>
    </xf>
    <xf numFmtId="0" fontId="2" fillId="0" borderId="0" xfId="44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34" borderId="12" xfId="0" applyFont="1" applyFill="1" applyBorder="1" applyAlignment="1">
      <alignment horizontal="left" vertical="center" indent="1"/>
    </xf>
    <xf numFmtId="0" fontId="9" fillId="35" borderId="0" xfId="0" applyFont="1" applyFill="1" applyAlignment="1">
      <alignment horizontal="left" vertical="center" indent="1"/>
    </xf>
    <xf numFmtId="0" fontId="7" fillId="35" borderId="0" xfId="0" applyFont="1" applyFill="1" applyAlignment="1">
      <alignment horizontal="center" vertical="center"/>
    </xf>
    <xf numFmtId="0" fontId="7" fillId="35" borderId="10" xfId="0" applyFont="1" applyFill="1" applyBorder="1" applyAlignment="1">
      <alignment horizontal="left" vertical="center" indent="1"/>
    </xf>
    <xf numFmtId="0" fontId="8" fillId="34" borderId="1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right" vertical="center" indent="2"/>
    </xf>
    <xf numFmtId="2" fontId="7" fillId="36" borderId="13" xfId="0" applyNumberFormat="1" applyFont="1" applyFill="1" applyBorder="1" applyAlignment="1">
      <alignment horizontal="right" vertical="center" indent="2"/>
    </xf>
    <xf numFmtId="2" fontId="7" fillId="0" borderId="13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horizontal="right" vertical="center" indent="2"/>
    </xf>
    <xf numFmtId="2" fontId="8" fillId="0" borderId="10" xfId="0" applyNumberFormat="1" applyFont="1" applyFill="1" applyBorder="1" applyAlignment="1">
      <alignment horizontal="left" vertical="center" indent="1"/>
    </xf>
    <xf numFmtId="0" fontId="13" fillId="0" borderId="0" xfId="44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4" borderId="11" xfId="0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/>
    </xf>
    <xf numFmtId="0" fontId="11" fillId="0" borderId="24" xfId="0" applyFont="1" applyFill="1" applyBorder="1" applyAlignment="1">
      <alignment/>
    </xf>
    <xf numFmtId="0" fontId="0" fillId="0" borderId="17" xfId="0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Alignment="1" quotePrefix="1">
      <alignment horizontal="left" vertical="center"/>
    </xf>
    <xf numFmtId="193" fontId="6" fillId="0" borderId="0" xfId="0" applyNumberFormat="1" applyFont="1" applyBorder="1" applyAlignment="1" quotePrefix="1">
      <alignment horizontal="left" vertical="center"/>
    </xf>
    <xf numFmtId="193" fontId="18" fillId="0" borderId="0" xfId="0" applyNumberFormat="1" applyFont="1" applyFill="1" applyBorder="1" applyAlignment="1" quotePrefix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2" fontId="9" fillId="33" borderId="0" xfId="56" applyNumberFormat="1" applyFont="1" applyFill="1" applyBorder="1" applyAlignment="1">
      <alignment horizontal="left" vertical="center" wrapText="1" shrinkToFit="1"/>
      <protection/>
    </xf>
    <xf numFmtId="2" fontId="9" fillId="33" borderId="21" xfId="56" applyNumberFormat="1" applyFont="1" applyFill="1" applyBorder="1" applyAlignment="1">
      <alignment horizontal="left" vertical="center" wrapText="1" shrinkToFit="1"/>
      <protection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 inden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Alignment="1">
      <alignment/>
    </xf>
    <xf numFmtId="2" fontId="21" fillId="34" borderId="25" xfId="0" applyNumberFormat="1" applyFont="1" applyFill="1" applyBorder="1" applyAlignment="1">
      <alignment horizontal="right" vertical="center" indent="2"/>
    </xf>
    <xf numFmtId="2" fontId="21" fillId="34" borderId="26" xfId="0" applyNumberFormat="1" applyFont="1" applyFill="1" applyBorder="1" applyAlignment="1">
      <alignment horizontal="right" vertical="center" indent="2"/>
    </xf>
    <xf numFmtId="0" fontId="8" fillId="36" borderId="12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2" fontId="19" fillId="34" borderId="27" xfId="0" applyNumberFormat="1" applyFont="1" applyFill="1" applyBorder="1" applyAlignment="1">
      <alignment horizontal="left" vertical="center" indent="1"/>
    </xf>
    <xf numFmtId="2" fontId="8" fillId="34" borderId="27" xfId="0" applyNumberFormat="1" applyFont="1" applyFill="1" applyBorder="1" applyAlignment="1">
      <alignment horizontal="left" vertical="center" indent="1"/>
    </xf>
    <xf numFmtId="2" fontId="7" fillId="34" borderId="25" xfId="0" applyNumberFormat="1" applyFont="1" applyFill="1" applyBorder="1" applyAlignment="1">
      <alignment horizontal="right" vertical="center" indent="2"/>
    </xf>
    <xf numFmtId="2" fontId="7" fillId="34" borderId="26" xfId="0" applyNumberFormat="1" applyFont="1" applyFill="1" applyBorder="1" applyAlignment="1">
      <alignment horizontal="right" vertical="center" indent="2"/>
    </xf>
    <xf numFmtId="2" fontId="20" fillId="34" borderId="27" xfId="0" applyNumberFormat="1" applyFont="1" applyFill="1" applyBorder="1" applyAlignment="1">
      <alignment horizontal="left" vertical="center" indent="1"/>
    </xf>
    <xf numFmtId="2" fontId="22" fillId="34" borderId="25" xfId="0" applyNumberFormat="1" applyFont="1" applyFill="1" applyBorder="1" applyAlignment="1">
      <alignment horizontal="right" vertical="center" indent="2"/>
    </xf>
    <xf numFmtId="2" fontId="22" fillId="34" borderId="26" xfId="0" applyNumberFormat="1" applyFont="1" applyFill="1" applyBorder="1" applyAlignment="1">
      <alignment horizontal="right" vertical="center" indent="2"/>
    </xf>
    <xf numFmtId="0" fontId="2" fillId="0" borderId="0" xfId="44" applyFill="1" applyBorder="1" applyAlignment="1" applyProtection="1">
      <alignment horizontal="center" vertical="center"/>
      <protection/>
    </xf>
    <xf numFmtId="0" fontId="2" fillId="0" borderId="14" xfId="44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 vertical="center" indent="1"/>
    </xf>
    <xf numFmtId="0" fontId="23" fillId="35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7" fillId="36" borderId="0" xfId="0" applyNumberFormat="1" applyFont="1" applyFill="1" applyBorder="1" applyAlignment="1">
      <alignment horizontal="right" vertical="center" indent="2"/>
    </xf>
    <xf numFmtId="0" fontId="23" fillId="35" borderId="13" xfId="0" applyFont="1" applyFill="1" applyBorder="1" applyAlignment="1">
      <alignment horizontal="center" vertical="center"/>
    </xf>
    <xf numFmtId="2" fontId="20" fillId="34" borderId="27" xfId="0" applyNumberFormat="1" applyFont="1" applyFill="1" applyBorder="1" applyAlignment="1">
      <alignment horizontal="left" vertical="center" indent="1"/>
    </xf>
    <xf numFmtId="2" fontId="22" fillId="34" borderId="25" xfId="0" applyNumberFormat="1" applyFont="1" applyFill="1" applyBorder="1" applyAlignment="1">
      <alignment horizontal="right" vertical="center" indent="2"/>
    </xf>
    <xf numFmtId="2" fontId="22" fillId="34" borderId="26" xfId="0" applyNumberFormat="1" applyFont="1" applyFill="1" applyBorder="1" applyAlignment="1">
      <alignment horizontal="right" vertical="center" indent="2"/>
    </xf>
    <xf numFmtId="0" fontId="22" fillId="0" borderId="0" xfId="0" applyFont="1" applyFill="1" applyAlignment="1">
      <alignment vertical="center"/>
    </xf>
    <xf numFmtId="2" fontId="19" fillId="34" borderId="28" xfId="0" applyNumberFormat="1" applyFont="1" applyFill="1" applyBorder="1" applyAlignment="1">
      <alignment horizontal="left" vertical="center" indent="1"/>
    </xf>
    <xf numFmtId="2" fontId="21" fillId="34" borderId="29" xfId="0" applyNumberFormat="1" applyFont="1" applyFill="1" applyBorder="1" applyAlignment="1">
      <alignment horizontal="right" vertical="center" indent="2"/>
    </xf>
    <xf numFmtId="2" fontId="21" fillId="34" borderId="30" xfId="0" applyNumberFormat="1" applyFont="1" applyFill="1" applyBorder="1" applyAlignment="1">
      <alignment horizontal="right" vertical="center" indent="2"/>
    </xf>
    <xf numFmtId="0" fontId="21" fillId="0" borderId="0" xfId="0" applyFont="1" applyFill="1" applyAlignment="1">
      <alignment vertical="center"/>
    </xf>
    <xf numFmtId="0" fontId="1" fillId="0" borderId="0" xfId="0" applyFont="1" applyAlignment="1">
      <alignment/>
    </xf>
    <xf numFmtId="2" fontId="62" fillId="34" borderId="26" xfId="0" applyNumberFormat="1" applyFont="1" applyFill="1" applyBorder="1" applyAlignment="1">
      <alignment horizontal="right" vertical="center" indent="2"/>
    </xf>
    <xf numFmtId="0" fontId="25" fillId="0" borderId="0" xfId="0" applyFont="1" applyFill="1" applyAlignment="1">
      <alignment vertical="center"/>
    </xf>
    <xf numFmtId="2" fontId="14" fillId="0" borderId="0" xfId="44" applyNumberFormat="1" applyFont="1" applyFill="1" applyBorder="1" applyAlignment="1" applyProtection="1">
      <alignment vertical="center"/>
      <protection/>
    </xf>
    <xf numFmtId="0" fontId="14" fillId="0" borderId="0" xfId="44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>
      <alignment vertical="center" wrapText="1"/>
    </xf>
    <xf numFmtId="0" fontId="8" fillId="34" borderId="3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8" fillId="36" borderId="0" xfId="0" applyFont="1" applyFill="1" applyBorder="1" applyAlignment="1">
      <alignment horizontal="left" vertical="center" indent="1"/>
    </xf>
    <xf numFmtId="0" fontId="0" fillId="27" borderId="33" xfId="0" applyFont="1" applyFill="1" applyBorder="1" applyAlignment="1">
      <alignment horizontal="center"/>
    </xf>
    <xf numFmtId="0" fontId="8" fillId="27" borderId="0" xfId="0" applyFont="1" applyFill="1" applyBorder="1" applyAlignment="1">
      <alignment horizontal="left" vertical="center" indent="1"/>
    </xf>
    <xf numFmtId="0" fontId="0" fillId="27" borderId="0" xfId="0" applyFont="1" applyFill="1" applyAlignment="1">
      <alignment horizontal="center" vertical="top"/>
    </xf>
    <xf numFmtId="0" fontId="0" fillId="0" borderId="33" xfId="0" applyFont="1" applyBorder="1" applyAlignment="1">
      <alignment horizontal="center" wrapText="1"/>
    </xf>
    <xf numFmtId="0" fontId="7" fillId="0" borderId="31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8" fillId="34" borderId="3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center" vertical="top" wrapText="1"/>
    </xf>
    <xf numFmtId="0" fontId="2" fillId="34" borderId="11" xfId="44" applyFill="1" applyBorder="1" applyAlignment="1" applyProtection="1">
      <alignment horizontal="left" vertical="center"/>
      <protection/>
    </xf>
    <xf numFmtId="0" fontId="2" fillId="34" borderId="11" xfId="44" applyFill="1" applyBorder="1" applyAlignment="1" applyProtection="1">
      <alignment vertical="center"/>
      <protection/>
    </xf>
    <xf numFmtId="2" fontId="8" fillId="34" borderId="34" xfId="0" applyNumberFormat="1" applyFont="1" applyFill="1" applyBorder="1" applyAlignment="1">
      <alignment horizontal="left" vertical="center" indent="1"/>
    </xf>
    <xf numFmtId="2" fontId="7" fillId="34" borderId="35" xfId="0" applyNumberFormat="1" applyFont="1" applyFill="1" applyBorder="1" applyAlignment="1">
      <alignment horizontal="right" vertical="center" indent="2"/>
    </xf>
    <xf numFmtId="2" fontId="7" fillId="34" borderId="36" xfId="0" applyNumberFormat="1" applyFont="1" applyFill="1" applyBorder="1" applyAlignment="1">
      <alignment horizontal="right" vertical="center" indent="2"/>
    </xf>
    <xf numFmtId="0" fontId="22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22" fillId="0" borderId="37" xfId="0" applyFont="1" applyFill="1" applyBorder="1" applyAlignment="1">
      <alignment horizontal="center" vertical="center"/>
    </xf>
    <xf numFmtId="2" fontId="20" fillId="34" borderId="34" xfId="0" applyNumberFormat="1" applyFont="1" applyFill="1" applyBorder="1" applyAlignment="1">
      <alignment horizontal="left" vertical="center" indent="1"/>
    </xf>
    <xf numFmtId="2" fontId="22" fillId="34" borderId="35" xfId="0" applyNumberFormat="1" applyFont="1" applyFill="1" applyBorder="1" applyAlignment="1">
      <alignment horizontal="right" vertical="center" indent="2"/>
    </xf>
    <xf numFmtId="2" fontId="22" fillId="34" borderId="36" xfId="0" applyNumberFormat="1" applyFont="1" applyFill="1" applyBorder="1" applyAlignment="1">
      <alignment horizontal="right" vertical="center" indent="2"/>
    </xf>
    <xf numFmtId="2" fontId="7" fillId="0" borderId="14" xfId="0" applyNumberFormat="1" applyFont="1" applyFill="1" applyBorder="1" applyAlignment="1">
      <alignment horizontal="right" vertical="center" indent="2"/>
    </xf>
    <xf numFmtId="0" fontId="2" fillId="34" borderId="20" xfId="44" applyFill="1" applyBorder="1" applyAlignment="1" applyProtection="1">
      <alignment horizontal="left" vertical="center" wrapText="1"/>
      <protection/>
    </xf>
    <xf numFmtId="0" fontId="2" fillId="34" borderId="20" xfId="44" applyFill="1" applyBorder="1" applyAlignment="1" applyProtection="1">
      <alignment vertical="center" wrapText="1"/>
      <protection/>
    </xf>
    <xf numFmtId="2" fontId="20" fillId="34" borderId="38" xfId="0" applyNumberFormat="1" applyFont="1" applyFill="1" applyBorder="1" applyAlignment="1">
      <alignment horizontal="left" vertical="center" indent="1"/>
    </xf>
    <xf numFmtId="2" fontId="22" fillId="34" borderId="39" xfId="0" applyNumberFormat="1" applyFont="1" applyFill="1" applyBorder="1" applyAlignment="1">
      <alignment horizontal="right" vertical="center" indent="2"/>
    </xf>
    <xf numFmtId="2" fontId="22" fillId="34" borderId="40" xfId="0" applyNumberFormat="1" applyFont="1" applyFill="1" applyBorder="1" applyAlignment="1">
      <alignment horizontal="right" vertical="center" indent="2"/>
    </xf>
    <xf numFmtId="0" fontId="22" fillId="0" borderId="41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" vertical="center"/>
    </xf>
    <xf numFmtId="0" fontId="2" fillId="34" borderId="20" xfId="44" applyFill="1" applyBorder="1" applyAlignment="1" applyProtection="1">
      <alignment horizontal="left" vertical="center"/>
      <protection/>
    </xf>
    <xf numFmtId="0" fontId="2" fillId="34" borderId="20" xfId="44" applyFill="1" applyBorder="1" applyAlignment="1" applyProtection="1">
      <alignment vertical="center"/>
      <protection/>
    </xf>
    <xf numFmtId="2" fontId="8" fillId="0" borderId="42" xfId="0" applyNumberFormat="1" applyFont="1" applyFill="1" applyBorder="1" applyAlignment="1">
      <alignment horizontal="left" vertical="center" indent="1"/>
    </xf>
    <xf numFmtId="2" fontId="7" fillId="0" borderId="42" xfId="0" applyNumberFormat="1" applyFont="1" applyFill="1" applyBorder="1" applyAlignment="1">
      <alignment horizontal="right" vertical="center" indent="2"/>
    </xf>
    <xf numFmtId="0" fontId="7" fillId="0" borderId="42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2" fontId="19" fillId="34" borderId="34" xfId="0" applyNumberFormat="1" applyFont="1" applyFill="1" applyBorder="1" applyAlignment="1">
      <alignment horizontal="left" vertical="center" indent="1"/>
    </xf>
    <xf numFmtId="2" fontId="21" fillId="34" borderId="35" xfId="0" applyNumberFormat="1" applyFont="1" applyFill="1" applyBorder="1" applyAlignment="1">
      <alignment horizontal="right" vertical="center" indent="2"/>
    </xf>
    <xf numFmtId="2" fontId="21" fillId="34" borderId="36" xfId="0" applyNumberFormat="1" applyFont="1" applyFill="1" applyBorder="1" applyAlignment="1">
      <alignment horizontal="right" vertical="center" indent="2"/>
    </xf>
    <xf numFmtId="2" fontId="8" fillId="0" borderId="37" xfId="0" applyNumberFormat="1" applyFont="1" applyFill="1" applyBorder="1" applyAlignment="1">
      <alignment horizontal="left" vertical="center" indent="1"/>
    </xf>
    <xf numFmtId="2" fontId="7" fillId="0" borderId="37" xfId="0" applyNumberFormat="1" applyFont="1" applyFill="1" applyBorder="1" applyAlignment="1">
      <alignment horizontal="right" vertical="center" indent="2"/>
    </xf>
    <xf numFmtId="0" fontId="8" fillId="0" borderId="37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/>
    </xf>
    <xf numFmtId="0" fontId="2" fillId="34" borderId="21" xfId="44" applyFill="1" applyBorder="1" applyAlignment="1" applyProtection="1">
      <alignment horizontal="left" vertical="center"/>
      <protection/>
    </xf>
    <xf numFmtId="0" fontId="2" fillId="34" borderId="21" xfId="44" applyFill="1" applyBorder="1" applyAlignment="1" applyProtection="1">
      <alignment vertical="center"/>
      <protection/>
    </xf>
    <xf numFmtId="0" fontId="21" fillId="0" borderId="37" xfId="0" applyFont="1" applyFill="1" applyBorder="1" applyAlignment="1">
      <alignment vertical="center"/>
    </xf>
    <xf numFmtId="0" fontId="2" fillId="34" borderId="11" xfId="44" applyFill="1" applyBorder="1" applyAlignment="1" applyProtection="1">
      <alignment horizontal="left" vertical="center" wrapText="1"/>
      <protection/>
    </xf>
    <xf numFmtId="0" fontId="2" fillId="34" borderId="11" xfId="44" applyFill="1" applyBorder="1" applyAlignment="1" applyProtection="1">
      <alignment vertical="center" wrapText="1"/>
      <protection/>
    </xf>
    <xf numFmtId="2" fontId="19" fillId="34" borderId="34" xfId="0" applyNumberFormat="1" applyFont="1" applyFill="1" applyBorder="1" applyAlignment="1">
      <alignment horizontal="left" vertical="center" indent="1"/>
    </xf>
    <xf numFmtId="2" fontId="21" fillId="34" borderId="35" xfId="0" applyNumberFormat="1" applyFont="1" applyFill="1" applyBorder="1" applyAlignment="1">
      <alignment horizontal="right" vertical="center" indent="2"/>
    </xf>
    <xf numFmtId="2" fontId="21" fillId="34" borderId="36" xfId="0" applyNumberFormat="1" applyFont="1" applyFill="1" applyBorder="1" applyAlignment="1">
      <alignment horizontal="right" vertical="center" indent="2"/>
    </xf>
    <xf numFmtId="2" fontId="63" fillId="34" borderId="36" xfId="0" applyNumberFormat="1" applyFont="1" applyFill="1" applyBorder="1" applyAlignment="1">
      <alignment horizontal="right" vertical="center" indent="2"/>
    </xf>
    <xf numFmtId="2" fontId="7" fillId="34" borderId="43" xfId="0" applyNumberFormat="1" applyFont="1" applyFill="1" applyBorder="1" applyAlignment="1">
      <alignment horizontal="right" vertical="center" indent="2"/>
    </xf>
    <xf numFmtId="2" fontId="7" fillId="34" borderId="44" xfId="0" applyNumberFormat="1" applyFont="1" applyFill="1" applyBorder="1" applyAlignment="1">
      <alignment horizontal="right" vertical="center" indent="2"/>
    </xf>
    <xf numFmtId="0" fontId="8" fillId="34" borderId="45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left" vertical="center" indent="1"/>
    </xf>
    <xf numFmtId="0" fontId="8" fillId="0" borderId="46" xfId="0" applyFont="1" applyFill="1" applyBorder="1" applyAlignment="1">
      <alignment horizontal="left" vertical="center" indent="1"/>
    </xf>
    <xf numFmtId="2" fontId="8" fillId="34" borderId="47" xfId="0" applyNumberFormat="1" applyFont="1" applyFill="1" applyBorder="1" applyAlignment="1">
      <alignment horizontal="left" vertical="center" indent="1"/>
    </xf>
    <xf numFmtId="2" fontId="8" fillId="34" borderId="48" xfId="0" applyNumberFormat="1" applyFont="1" applyFill="1" applyBorder="1" applyAlignment="1">
      <alignment horizontal="left" vertical="center" indent="1"/>
    </xf>
    <xf numFmtId="0" fontId="2" fillId="34" borderId="46" xfId="44" applyFill="1" applyBorder="1" applyAlignment="1" applyProtection="1">
      <alignment horizontal="center" vertical="center"/>
      <protection/>
    </xf>
    <xf numFmtId="0" fontId="7" fillId="0" borderId="49" xfId="0" applyFont="1" applyBorder="1" applyAlignment="1">
      <alignment horizontal="center" vertical="center"/>
    </xf>
    <xf numFmtId="2" fontId="7" fillId="37" borderId="50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34" borderId="50" xfId="0" applyNumberFormat="1" applyFont="1" applyFill="1" applyBorder="1" applyAlignment="1">
      <alignment horizontal="center" vertical="center"/>
    </xf>
    <xf numFmtId="0" fontId="23" fillId="35" borderId="51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2" fontId="8" fillId="34" borderId="52" xfId="0" applyNumberFormat="1" applyFont="1" applyFill="1" applyBorder="1" applyAlignment="1">
      <alignment horizontal="left" vertical="center" indent="1"/>
    </xf>
    <xf numFmtId="2" fontId="8" fillId="34" borderId="53" xfId="0" applyNumberFormat="1" applyFont="1" applyFill="1" applyBorder="1" applyAlignment="1">
      <alignment horizontal="left" vertical="center" indent="1"/>
    </xf>
    <xf numFmtId="0" fontId="2" fillId="34" borderId="45" xfId="44" applyFill="1" applyBorder="1" applyAlignment="1" applyProtection="1">
      <alignment horizontal="center" vertical="center"/>
      <protection/>
    </xf>
    <xf numFmtId="0" fontId="8" fillId="0" borderId="45" xfId="0" applyFont="1" applyFill="1" applyBorder="1" applyAlignment="1">
      <alignment horizontal="left" vertical="center" indent="1"/>
    </xf>
    <xf numFmtId="2" fontId="21" fillId="34" borderId="43" xfId="0" applyNumberFormat="1" applyFont="1" applyFill="1" applyBorder="1" applyAlignment="1">
      <alignment horizontal="right" vertical="center" indent="2"/>
    </xf>
    <xf numFmtId="0" fontId="8" fillId="34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2" fontId="7" fillId="36" borderId="54" xfId="0" applyNumberFormat="1" applyFont="1" applyFill="1" applyBorder="1" applyAlignment="1">
      <alignment horizontal="right" vertical="center" indent="2"/>
    </xf>
    <xf numFmtId="2" fontId="7" fillId="0" borderId="54" xfId="0" applyNumberFormat="1" applyFont="1" applyFill="1" applyBorder="1" applyAlignment="1">
      <alignment horizontal="right" vertical="center" indent="2"/>
    </xf>
    <xf numFmtId="2" fontId="21" fillId="34" borderId="55" xfId="0" applyNumberFormat="1" applyFont="1" applyFill="1" applyBorder="1" applyAlignment="1">
      <alignment horizontal="right" vertical="center" indent="2"/>
    </xf>
    <xf numFmtId="2" fontId="22" fillId="34" borderId="56" xfId="0" applyNumberFormat="1" applyFont="1" applyFill="1" applyBorder="1" applyAlignment="1">
      <alignment horizontal="right" vertical="center" indent="2"/>
    </xf>
    <xf numFmtId="2" fontId="19" fillId="34" borderId="47" xfId="0" applyNumberFormat="1" applyFont="1" applyFill="1" applyBorder="1" applyAlignment="1">
      <alignment horizontal="left" vertical="center" indent="1"/>
    </xf>
    <xf numFmtId="2" fontId="20" fillId="34" borderId="48" xfId="0" applyNumberFormat="1" applyFont="1" applyFill="1" applyBorder="1" applyAlignment="1">
      <alignment horizontal="left" vertical="center" indent="1"/>
    </xf>
    <xf numFmtId="2" fontId="21" fillId="34" borderId="50" xfId="0" applyNumberFormat="1" applyFont="1" applyFill="1" applyBorder="1" applyAlignment="1">
      <alignment horizontal="right" vertical="center" indent="2"/>
    </xf>
    <xf numFmtId="2" fontId="22" fillId="34" borderId="50" xfId="0" applyNumberFormat="1" applyFont="1" applyFill="1" applyBorder="1" applyAlignment="1">
      <alignment horizontal="right" vertical="center" indent="2"/>
    </xf>
    <xf numFmtId="2" fontId="20" fillId="34" borderId="53" xfId="0" applyNumberFormat="1" applyFont="1" applyFill="1" applyBorder="1" applyAlignment="1">
      <alignment horizontal="left" vertical="center" indent="1"/>
    </xf>
    <xf numFmtId="2" fontId="19" fillId="34" borderId="52" xfId="0" applyNumberFormat="1" applyFont="1" applyFill="1" applyBorder="1" applyAlignment="1">
      <alignment horizontal="left" vertical="center" indent="1"/>
    </xf>
    <xf numFmtId="2" fontId="20" fillId="34" borderId="57" xfId="0" applyNumberFormat="1" applyFont="1" applyFill="1" applyBorder="1" applyAlignment="1">
      <alignment horizontal="left" vertical="center" indent="1"/>
    </xf>
    <xf numFmtId="2" fontId="22" fillId="34" borderId="43" xfId="0" applyNumberFormat="1" applyFont="1" applyFill="1" applyBorder="1" applyAlignment="1">
      <alignment horizontal="right" vertical="center" indent="2"/>
    </xf>
    <xf numFmtId="2" fontId="22" fillId="34" borderId="55" xfId="0" applyNumberFormat="1" applyFont="1" applyFill="1" applyBorder="1" applyAlignment="1">
      <alignment horizontal="right" vertical="center" indent="2"/>
    </xf>
    <xf numFmtId="2" fontId="21" fillId="34" borderId="56" xfId="0" applyNumberFormat="1" applyFont="1" applyFill="1" applyBorder="1" applyAlignment="1">
      <alignment horizontal="right" vertical="center" indent="2"/>
    </xf>
    <xf numFmtId="2" fontId="20" fillId="34" borderId="47" xfId="0" applyNumberFormat="1" applyFont="1" applyFill="1" applyBorder="1" applyAlignment="1">
      <alignment horizontal="left" vertical="center" indent="1"/>
    </xf>
    <xf numFmtId="2" fontId="19" fillId="34" borderId="58" xfId="0" applyNumberFormat="1" applyFont="1" applyFill="1" applyBorder="1" applyAlignment="1">
      <alignment horizontal="left" vertical="center" indent="1"/>
    </xf>
    <xf numFmtId="0" fontId="2" fillId="34" borderId="59" xfId="44" applyFill="1" applyBorder="1" applyAlignment="1" applyProtection="1">
      <alignment horizontal="center" vertical="center"/>
      <protection/>
    </xf>
    <xf numFmtId="2" fontId="22" fillId="34" borderId="50" xfId="0" applyNumberFormat="1" applyFont="1" applyFill="1" applyBorder="1" applyAlignment="1">
      <alignment horizontal="right" vertical="center" indent="2"/>
    </xf>
    <xf numFmtId="2" fontId="21" fillId="34" borderId="50" xfId="0" applyNumberFormat="1" applyFont="1" applyFill="1" applyBorder="1" applyAlignment="1">
      <alignment horizontal="right" vertical="center" indent="2"/>
    </xf>
    <xf numFmtId="0" fontId="8" fillId="0" borderId="54" xfId="0" applyFont="1" applyFill="1" applyBorder="1" applyAlignment="1">
      <alignment vertical="center"/>
    </xf>
    <xf numFmtId="2" fontId="19" fillId="34" borderId="48" xfId="0" applyNumberFormat="1" applyFont="1" applyFill="1" applyBorder="1" applyAlignment="1">
      <alignment horizontal="left" vertical="center" indent="1"/>
    </xf>
    <xf numFmtId="0" fontId="2" fillId="34" borderId="60" xfId="44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>
      <alignment horizontal="center" vertical="center"/>
    </xf>
    <xf numFmtId="2" fontId="22" fillId="34" borderId="50" xfId="0" applyNumberFormat="1" applyFont="1" applyFill="1" applyBorder="1" applyAlignment="1">
      <alignment horizontal="center" vertical="center"/>
    </xf>
    <xf numFmtId="2" fontId="21" fillId="34" borderId="50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right" vertical="center" indent="2"/>
    </xf>
    <xf numFmtId="0" fontId="8" fillId="0" borderId="49" xfId="0" applyFont="1" applyFill="1" applyBorder="1" applyAlignment="1">
      <alignment horizontal="center" vertical="center"/>
    </xf>
    <xf numFmtId="2" fontId="8" fillId="34" borderId="46" xfId="0" applyNumberFormat="1" applyFont="1" applyFill="1" applyBorder="1" applyAlignment="1">
      <alignment horizontal="left" vertical="center" indent="1"/>
    </xf>
    <xf numFmtId="2" fontId="8" fillId="34" borderId="61" xfId="0" applyNumberFormat="1" applyFont="1" applyFill="1" applyBorder="1" applyAlignment="1">
      <alignment horizontal="left" vertical="center" indent="1"/>
    </xf>
    <xf numFmtId="2" fontId="22" fillId="34" borderId="43" xfId="0" applyNumberFormat="1" applyFont="1" applyFill="1" applyBorder="1" applyAlignment="1">
      <alignment horizontal="right" vertical="center" indent="2"/>
    </xf>
    <xf numFmtId="2" fontId="22" fillId="34" borderId="55" xfId="0" applyNumberFormat="1" applyFont="1" applyFill="1" applyBorder="1" applyAlignment="1">
      <alignment horizontal="right" vertical="center" indent="2"/>
    </xf>
    <xf numFmtId="2" fontId="21" fillId="34" borderId="56" xfId="0" applyNumberFormat="1" applyFont="1" applyFill="1" applyBorder="1" applyAlignment="1">
      <alignment horizontal="right" vertical="center" indent="2"/>
    </xf>
    <xf numFmtId="2" fontId="20" fillId="34" borderId="47" xfId="0" applyNumberFormat="1" applyFont="1" applyFill="1" applyBorder="1" applyAlignment="1">
      <alignment horizontal="left" vertical="center" indent="1"/>
    </xf>
    <xf numFmtId="2" fontId="19" fillId="34" borderId="48" xfId="0" applyNumberFormat="1" applyFont="1" applyFill="1" applyBorder="1" applyAlignment="1">
      <alignment horizontal="left" vertical="center" indent="1"/>
    </xf>
    <xf numFmtId="0" fontId="8" fillId="34" borderId="6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2" fontId="7" fillId="36" borderId="62" xfId="0" applyNumberFormat="1" applyFont="1" applyFill="1" applyBorder="1" applyAlignment="1">
      <alignment horizontal="right" vertical="center" indent="2"/>
    </xf>
    <xf numFmtId="2" fontId="7" fillId="0" borderId="62" xfId="0" applyNumberFormat="1" applyFont="1" applyFill="1" applyBorder="1" applyAlignment="1">
      <alignment horizontal="right" vertical="center" indent="2"/>
    </xf>
    <xf numFmtId="2" fontId="7" fillId="34" borderId="63" xfId="0" applyNumberFormat="1" applyFont="1" applyFill="1" applyBorder="1" applyAlignment="1">
      <alignment horizontal="right" vertical="center" indent="2"/>
    </xf>
    <xf numFmtId="2" fontId="7" fillId="34" borderId="64" xfId="0" applyNumberFormat="1" applyFont="1" applyFill="1" applyBorder="1" applyAlignment="1">
      <alignment horizontal="right" vertical="center" indent="2"/>
    </xf>
    <xf numFmtId="0" fontId="8" fillId="0" borderId="62" xfId="0" applyFont="1" applyFill="1" applyBorder="1" applyAlignment="1">
      <alignment vertical="center"/>
    </xf>
    <xf numFmtId="2" fontId="21" fillId="34" borderId="63" xfId="0" applyNumberFormat="1" applyFont="1" applyFill="1" applyBorder="1" applyAlignment="1">
      <alignment horizontal="right" vertical="center" indent="2"/>
    </xf>
    <xf numFmtId="2" fontId="22" fillId="34" borderId="64" xfId="0" applyNumberFormat="1" applyFont="1" applyFill="1" applyBorder="1" applyAlignment="1">
      <alignment horizontal="right" vertical="center" indent="2"/>
    </xf>
    <xf numFmtId="2" fontId="22" fillId="34" borderId="63" xfId="0" applyNumberFormat="1" applyFont="1" applyFill="1" applyBorder="1" applyAlignment="1">
      <alignment horizontal="right" vertical="center" indent="2"/>
    </xf>
    <xf numFmtId="2" fontId="21" fillId="34" borderId="64" xfId="0" applyNumberFormat="1" applyFont="1" applyFill="1" applyBorder="1" applyAlignment="1">
      <alignment horizontal="right" vertical="center" indent="2"/>
    </xf>
    <xf numFmtId="2" fontId="7" fillId="0" borderId="62" xfId="0" applyNumberFormat="1" applyFont="1" applyBorder="1" applyAlignment="1">
      <alignment horizontal="right" vertical="center" indent="2"/>
    </xf>
    <xf numFmtId="2" fontId="22" fillId="34" borderId="63" xfId="0" applyNumberFormat="1" applyFont="1" applyFill="1" applyBorder="1" applyAlignment="1">
      <alignment horizontal="right" vertical="center" indent="2"/>
    </xf>
    <xf numFmtId="2" fontId="21" fillId="34" borderId="64" xfId="0" applyNumberFormat="1" applyFont="1" applyFill="1" applyBorder="1" applyAlignment="1">
      <alignment horizontal="right" vertical="center" indent="2"/>
    </xf>
    <xf numFmtId="2" fontId="7" fillId="34" borderId="65" xfId="0" applyNumberFormat="1" applyFont="1" applyFill="1" applyBorder="1" applyAlignment="1">
      <alignment horizontal="right" vertical="center" indent="2"/>
    </xf>
    <xf numFmtId="2" fontId="22" fillId="34" borderId="66" xfId="0" applyNumberFormat="1" applyFont="1" applyFill="1" applyBorder="1" applyAlignment="1">
      <alignment horizontal="right" vertical="center" indent="2"/>
    </xf>
    <xf numFmtId="2" fontId="62" fillId="34" borderId="55" xfId="0" applyNumberFormat="1" applyFont="1" applyFill="1" applyBorder="1" applyAlignment="1">
      <alignment horizontal="right" vertical="center" indent="2"/>
    </xf>
    <xf numFmtId="2" fontId="63" fillId="34" borderId="56" xfId="0" applyNumberFormat="1" applyFont="1" applyFill="1" applyBorder="1" applyAlignment="1">
      <alignment horizontal="right" vertical="center" indent="2"/>
    </xf>
    <xf numFmtId="2" fontId="7" fillId="34" borderId="55" xfId="0" applyNumberFormat="1" applyFont="1" applyFill="1" applyBorder="1" applyAlignment="1">
      <alignment horizontal="right" vertical="center" indent="2"/>
    </xf>
    <xf numFmtId="2" fontId="7" fillId="34" borderId="56" xfId="0" applyNumberFormat="1" applyFont="1" applyFill="1" applyBorder="1" applyAlignment="1">
      <alignment horizontal="right" vertical="center" indent="2"/>
    </xf>
    <xf numFmtId="0" fontId="8" fillId="34" borderId="6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7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34" borderId="37" xfId="0" applyNumberFormat="1" applyFont="1" applyFill="1" applyBorder="1" applyAlignment="1">
      <alignment horizontal="center" vertical="center"/>
    </xf>
    <xf numFmtId="2" fontId="21" fillId="34" borderId="37" xfId="0" applyNumberFormat="1" applyFont="1" applyFill="1" applyBorder="1" applyAlignment="1">
      <alignment horizontal="center" vertical="center"/>
    </xf>
    <xf numFmtId="2" fontId="21" fillId="34" borderId="0" xfId="0" applyNumberFormat="1" applyFont="1" applyFill="1" applyBorder="1" applyAlignment="1">
      <alignment horizontal="right" vertical="center" indent="2"/>
    </xf>
    <xf numFmtId="2" fontId="22" fillId="34" borderId="37" xfId="0" applyNumberFormat="1" applyFont="1" applyFill="1" applyBorder="1" applyAlignment="1">
      <alignment horizontal="right" vertical="center" indent="2"/>
    </xf>
    <xf numFmtId="2" fontId="7" fillId="34" borderId="68" xfId="0" applyNumberFormat="1" applyFont="1" applyFill="1" applyBorder="1" applyAlignment="1">
      <alignment horizontal="center" vertical="center"/>
    </xf>
    <xf numFmtId="2" fontId="22" fillId="34" borderId="68" xfId="0" applyNumberFormat="1" applyFont="1" applyFill="1" applyBorder="1" applyAlignment="1">
      <alignment horizontal="center" vertical="center"/>
    </xf>
    <xf numFmtId="2" fontId="22" fillId="34" borderId="68" xfId="0" applyNumberFormat="1" applyFont="1" applyFill="1" applyBorder="1" applyAlignment="1">
      <alignment horizontal="right" vertical="center" indent="2"/>
    </xf>
    <xf numFmtId="2" fontId="21" fillId="34" borderId="68" xfId="0" applyNumberFormat="1" applyFont="1" applyFill="1" applyBorder="1" applyAlignment="1">
      <alignment horizontal="right" vertical="center" indent="2"/>
    </xf>
    <xf numFmtId="0" fontId="23" fillId="35" borderId="14" xfId="0" applyFont="1" applyFill="1" applyBorder="1" applyAlignment="1">
      <alignment horizontal="center" vertical="center"/>
    </xf>
    <xf numFmtId="0" fontId="23" fillId="35" borderId="54" xfId="0" applyFont="1" applyFill="1" applyBorder="1" applyAlignment="1">
      <alignment horizontal="center" vertical="center"/>
    </xf>
    <xf numFmtId="0" fontId="23" fillId="35" borderId="67" xfId="0" applyFont="1" applyFill="1" applyBorder="1" applyAlignment="1">
      <alignment horizontal="center" vertical="center"/>
    </xf>
    <xf numFmtId="2" fontId="7" fillId="36" borderId="0" xfId="51" applyNumberFormat="1" applyFont="1" applyFill="1" applyBorder="1" applyAlignment="1">
      <alignment horizontal="right" vertical="center" indent="2"/>
      <protection/>
    </xf>
    <xf numFmtId="2" fontId="21" fillId="34" borderId="44" xfId="0" applyNumberFormat="1" applyFont="1" applyFill="1" applyBorder="1" applyAlignment="1">
      <alignment horizontal="right" vertical="center" indent="2"/>
    </xf>
    <xf numFmtId="2" fontId="7" fillId="34" borderId="37" xfId="0" applyNumberFormat="1" applyFont="1" applyFill="1" applyBorder="1" applyAlignment="1">
      <alignment horizontal="right" vertical="center" indent="2"/>
    </xf>
    <xf numFmtId="2" fontId="21" fillId="34" borderId="44" xfId="0" applyNumberFormat="1" applyFont="1" applyFill="1" applyBorder="1" applyAlignment="1">
      <alignment horizontal="right" vertical="center" indent="2"/>
    </xf>
    <xf numFmtId="2" fontId="21" fillId="34" borderId="69" xfId="0" applyNumberFormat="1" applyFont="1" applyFill="1" applyBorder="1" applyAlignment="1">
      <alignment horizontal="right" vertical="center" indent="2"/>
    </xf>
    <xf numFmtId="2" fontId="22" fillId="34" borderId="44" xfId="0" applyNumberFormat="1" applyFont="1" applyFill="1" applyBorder="1" applyAlignment="1">
      <alignment horizontal="right" vertical="center" indent="2"/>
    </xf>
    <xf numFmtId="2" fontId="7" fillId="34" borderId="70" xfId="0" applyNumberFormat="1" applyFont="1" applyFill="1" applyBorder="1" applyAlignment="1">
      <alignment horizontal="center" vertical="center"/>
    </xf>
    <xf numFmtId="2" fontId="21" fillId="34" borderId="70" xfId="0" applyNumberFormat="1" applyFont="1" applyFill="1" applyBorder="1" applyAlignment="1">
      <alignment horizontal="center" vertical="center"/>
    </xf>
    <xf numFmtId="2" fontId="21" fillId="34" borderId="70" xfId="0" applyNumberFormat="1" applyFont="1" applyFill="1" applyBorder="1" applyAlignment="1">
      <alignment horizontal="right" vertical="center" indent="2"/>
    </xf>
    <xf numFmtId="2" fontId="22" fillId="34" borderId="70" xfId="0" applyNumberFormat="1" applyFont="1" applyFill="1" applyBorder="1" applyAlignment="1">
      <alignment horizontal="right" vertical="center" indent="2"/>
    </xf>
    <xf numFmtId="2" fontId="7" fillId="36" borderId="62" xfId="51" applyNumberFormat="1" applyFont="1" applyFill="1" applyBorder="1" applyAlignment="1">
      <alignment horizontal="right" vertical="center" indent="2"/>
      <protection/>
    </xf>
    <xf numFmtId="0" fontId="8" fillId="34" borderId="71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vertical="center"/>
    </xf>
    <xf numFmtId="2" fontId="7" fillId="36" borderId="71" xfId="0" applyNumberFormat="1" applyFont="1" applyFill="1" applyBorder="1" applyAlignment="1">
      <alignment horizontal="right" vertical="center" indent="2"/>
    </xf>
    <xf numFmtId="2" fontId="7" fillId="0" borderId="71" xfId="0" applyNumberFormat="1" applyFont="1" applyFill="1" applyBorder="1" applyAlignment="1">
      <alignment horizontal="right" vertical="center" indent="2"/>
    </xf>
    <xf numFmtId="2" fontId="7" fillId="34" borderId="72" xfId="0" applyNumberFormat="1" applyFont="1" applyFill="1" applyBorder="1" applyAlignment="1">
      <alignment horizontal="right" vertical="center" indent="2"/>
    </xf>
    <xf numFmtId="2" fontId="7" fillId="34" borderId="73" xfId="0" applyNumberFormat="1" applyFont="1" applyFill="1" applyBorder="1" applyAlignment="1">
      <alignment horizontal="right" vertical="center" indent="2"/>
    </xf>
    <xf numFmtId="0" fontId="8" fillId="0" borderId="71" xfId="0" applyFont="1" applyFill="1" applyBorder="1" applyAlignment="1">
      <alignment horizontal="center" vertical="center"/>
    </xf>
    <xf numFmtId="2" fontId="62" fillId="34" borderId="72" xfId="0" applyNumberFormat="1" applyFont="1" applyFill="1" applyBorder="1" applyAlignment="1">
      <alignment horizontal="right" vertical="center" indent="2"/>
    </xf>
    <xf numFmtId="2" fontId="63" fillId="34" borderId="73" xfId="0" applyNumberFormat="1" applyFont="1" applyFill="1" applyBorder="1" applyAlignment="1">
      <alignment horizontal="right" vertical="center" indent="2"/>
    </xf>
    <xf numFmtId="2" fontId="22" fillId="34" borderId="72" xfId="0" applyNumberFormat="1" applyFont="1" applyFill="1" applyBorder="1" applyAlignment="1">
      <alignment horizontal="right" vertical="center" indent="2"/>
    </xf>
    <xf numFmtId="2" fontId="21" fillId="34" borderId="73" xfId="0" applyNumberFormat="1" applyFont="1" applyFill="1" applyBorder="1" applyAlignment="1">
      <alignment horizontal="right" vertical="center" indent="2"/>
    </xf>
    <xf numFmtId="2" fontId="21" fillId="34" borderId="72" xfId="0" applyNumberFormat="1" applyFont="1" applyFill="1" applyBorder="1" applyAlignment="1">
      <alignment horizontal="right" vertical="center" indent="2"/>
    </xf>
    <xf numFmtId="2" fontId="22" fillId="34" borderId="74" xfId="0" applyNumberFormat="1" applyFont="1" applyFill="1" applyBorder="1" applyAlignment="1">
      <alignment horizontal="right" vertical="center" indent="2"/>
    </xf>
    <xf numFmtId="2" fontId="64" fillId="35" borderId="0" xfId="44" applyNumberFormat="1" applyFont="1" applyFill="1" applyBorder="1" applyAlignment="1" applyProtection="1">
      <alignment horizontal="center" vertical="center"/>
      <protection/>
    </xf>
    <xf numFmtId="0" fontId="64" fillId="0" borderId="0" xfId="44" applyFont="1" applyAlignment="1" applyProtection="1">
      <alignment vertical="center"/>
      <protection/>
    </xf>
    <xf numFmtId="2" fontId="2" fillId="34" borderId="75" xfId="44" applyNumberFormat="1" applyFill="1" applyBorder="1" applyAlignment="1" applyProtection="1">
      <alignment horizontal="left" vertical="center"/>
      <protection/>
    </xf>
    <xf numFmtId="2" fontId="11" fillId="33" borderId="11" xfId="56" applyNumberFormat="1" applyFont="1" applyFill="1" applyBorder="1" applyAlignment="1">
      <alignment horizontal="left" vertical="center" wrapText="1" shrinkToFit="1"/>
      <protection/>
    </xf>
    <xf numFmtId="2" fontId="9" fillId="33" borderId="0" xfId="56" applyNumberFormat="1" applyFont="1" applyFill="1" applyBorder="1" applyAlignment="1">
      <alignment horizontal="left" vertical="center" wrapText="1" shrinkToFit="1"/>
      <protection/>
    </xf>
    <xf numFmtId="2" fontId="9" fillId="33" borderId="21" xfId="56" applyNumberFormat="1" applyFont="1" applyFill="1" applyBorder="1" applyAlignment="1">
      <alignment horizontal="left" vertical="center" wrapText="1" shrinkToFit="1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2" fontId="11" fillId="33" borderId="11" xfId="56" applyNumberFormat="1" applyFont="1" applyFill="1" applyBorder="1" applyAlignment="1">
      <alignment horizontal="left" vertical="top" wrapText="1" shrinkToFit="1"/>
      <protection/>
    </xf>
    <xf numFmtId="0" fontId="8" fillId="0" borderId="31" xfId="0" applyFont="1" applyBorder="1" applyAlignment="1">
      <alignment horizontal="right" vertical="center"/>
    </xf>
    <xf numFmtId="0" fontId="8" fillId="27" borderId="31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2" fontId="24" fillId="38" borderId="0" xfId="56" applyNumberFormat="1" applyFont="1" applyFill="1" applyBorder="1" applyAlignment="1">
      <alignment horizontal="left" vertical="center" wrapText="1" shrinkToFit="1"/>
      <protection/>
    </xf>
    <xf numFmtId="2" fontId="7" fillId="39" borderId="13" xfId="0" applyNumberFormat="1" applyFont="1" applyFill="1" applyBorder="1" applyAlignment="1">
      <alignment horizontal="right" vertical="center" indent="2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Standard_Tabelle7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74"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name val="Cambria"/>
        <color rgb="FFFF0000"/>
      </font>
    </dxf>
    <dxf>
      <font>
        <name val="Cambria"/>
        <color rgb="FF00B050"/>
      </font>
    </dxf>
    <dxf>
      <font>
        <color indexed="57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</dxf>
    <dxf>
      <font>
        <b/>
        <i val="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rgb="FF339966"/>
      </font>
    </dxf>
    <dxf>
      <font>
        <color rgb="FFFF0000"/>
      </font>
    </dxf>
    <dxf>
      <font>
        <name val="Cambria"/>
        <color rgb="FFFF0000"/>
      </font>
    </dxf>
    <dxf>
      <font>
        <name val="Cambria"/>
        <color rgb="FF339966"/>
      </font>
    </dxf>
    <dxf>
      <font>
        <color indexed="10"/>
      </font>
    </dxf>
    <dxf>
      <font>
        <name val="Cambria"/>
        <color rgb="FFFF0000"/>
      </font>
    </dxf>
    <dxf>
      <font>
        <name val="Cambria"/>
        <color rgb="FF339966"/>
      </font>
    </dxf>
    <dxf>
      <font>
        <name val="Cambria"/>
        <color rgb="FFFF0000"/>
      </font>
    </dxf>
    <dxf>
      <font>
        <name val="Cambria"/>
        <color rgb="FF339966"/>
      </font>
    </dxf>
    <dxf>
      <font>
        <name val="Cambria"/>
        <color rgb="FFFF0000"/>
      </font>
    </dxf>
    <dxf>
      <font>
        <name val="Cambria"/>
        <color rgb="FF339966"/>
      </font>
    </dxf>
    <dxf>
      <font>
        <name val="Cambria"/>
        <color rgb="FFFF0000"/>
      </font>
    </dxf>
    <dxf>
      <font>
        <name val="Cambria"/>
        <color rgb="FF339966"/>
      </font>
    </dxf>
    <dxf>
      <font>
        <name val="Cambria"/>
        <color rgb="FFFF0000"/>
      </font>
    </dxf>
    <dxf>
      <font>
        <name val="Cambria"/>
        <color rgb="FF339966"/>
      </font>
    </dxf>
    <dxf>
      <font>
        <name val="Cambria"/>
        <color rgb="FFFF0000"/>
      </font>
    </dxf>
    <dxf>
      <font>
        <name val="Cambria"/>
        <color rgb="FF339966"/>
      </font>
    </dxf>
    <dxf>
      <font>
        <name val="Cambria"/>
        <color rgb="FFFF0000"/>
      </font>
    </dxf>
    <dxf>
      <font>
        <name val="Cambria"/>
        <color rgb="FF339966"/>
      </font>
    </dxf>
    <dxf>
      <font>
        <name val="Cambria"/>
        <color rgb="FFFF0000"/>
      </font>
    </dxf>
    <dxf>
      <font>
        <name val="Cambria"/>
        <color rgb="FF339966"/>
      </font>
    </dxf>
    <dxf>
      <font>
        <name val="Cambria"/>
        <color rgb="FFFF0000"/>
      </font>
    </dxf>
    <dxf>
      <font>
        <name val="Cambria"/>
        <color rgb="FF339966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104775</xdr:colOff>
      <xdr:row>1</xdr:row>
      <xdr:rowOff>1162050</xdr:rowOff>
    </xdr:to>
    <xdr:pic>
      <xdr:nvPicPr>
        <xdr:cNvPr id="1" name="Image 6" descr="Logo_UNIL_Idheap_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2390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l.ch/idheap/comparati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dheap.ch/idheap.nsf/go/comparatif" TargetMode="External" /><Relationship Id="rId2" Type="http://schemas.openxmlformats.org/officeDocument/2006/relationships/hyperlink" Target="http://www.idheap.ch/idheap.nsf/go/comparatif" TargetMode="External" /><Relationship Id="rId3" Type="http://schemas.openxmlformats.org/officeDocument/2006/relationships/hyperlink" Target="http://www.idheap.ch/idheap.nsf/go/comparatif" TargetMode="External" /><Relationship Id="rId4" Type="http://schemas.openxmlformats.org/officeDocument/2006/relationships/hyperlink" Target="http://www.idheap.ch/idheap.nsf/go/comparatif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dheap.ch/idheap.nsf/go/comparatif" TargetMode="External" /><Relationship Id="rId2" Type="http://schemas.openxmlformats.org/officeDocument/2006/relationships/hyperlink" Target="http://www.idheap.ch/idheap.nsf/go/comparatif" TargetMode="External" /><Relationship Id="rId3" Type="http://schemas.openxmlformats.org/officeDocument/2006/relationships/hyperlink" Target="http://www.idheap.ch/idheap.nsf/go/comparatif" TargetMode="External" /><Relationship Id="rId4" Type="http://schemas.openxmlformats.org/officeDocument/2006/relationships/hyperlink" Target="http://www.idheap.ch/idheap.nsf/go/comparatif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dheap.ch/idheap.nsf/go/comparatif" TargetMode="External" /><Relationship Id="rId2" Type="http://schemas.openxmlformats.org/officeDocument/2006/relationships/hyperlink" Target="http://www.idheap.ch/idheap.nsf/go/comparatif" TargetMode="External" /><Relationship Id="rId3" Type="http://schemas.openxmlformats.org/officeDocument/2006/relationships/hyperlink" Target="http://www.idheap.ch/idheap.nsf/go/comparatif" TargetMode="External" /><Relationship Id="rId4" Type="http://schemas.openxmlformats.org/officeDocument/2006/relationships/hyperlink" Target="http://www.idheap.ch/idheap.nsf/go/comparatif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dheap.ch/idheap.nsf/go/comparatif" TargetMode="External" /><Relationship Id="rId2" Type="http://schemas.openxmlformats.org/officeDocument/2006/relationships/hyperlink" Target="http://www.idheap.ch/idheap.nsf/go/comparatif" TargetMode="External" /><Relationship Id="rId3" Type="http://schemas.openxmlformats.org/officeDocument/2006/relationships/hyperlink" Target="http://www.idheap.ch/idheap.nsf/go/comparatif" TargetMode="External" /><Relationship Id="rId4" Type="http://schemas.openxmlformats.org/officeDocument/2006/relationships/hyperlink" Target="http://www.idheap.ch/idheap.nsf/go/comparatif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dheap.ch/idheap.nsf/go/comparatif" TargetMode="External" /><Relationship Id="rId2" Type="http://schemas.openxmlformats.org/officeDocument/2006/relationships/hyperlink" Target="http://www.idheap.ch/idheap.nsf/go/comparatif" TargetMode="External" /><Relationship Id="rId3" Type="http://schemas.openxmlformats.org/officeDocument/2006/relationships/hyperlink" Target="http://www.idheap.ch/idheap.nsf/go/comparatif" TargetMode="External" /><Relationship Id="rId4" Type="http://schemas.openxmlformats.org/officeDocument/2006/relationships/hyperlink" Target="http://www.idheap.ch/idheap.nsf/go/comparatif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dheap.ch/idheap.nsf/go/comparatif" TargetMode="External" /><Relationship Id="rId2" Type="http://schemas.openxmlformats.org/officeDocument/2006/relationships/hyperlink" Target="http://www.idheap.ch/idheap.nsf/go/comparatif" TargetMode="External" /><Relationship Id="rId3" Type="http://schemas.openxmlformats.org/officeDocument/2006/relationships/hyperlink" Target="http://www.idheap.ch/idheap.nsf/go/comparatif" TargetMode="External" /><Relationship Id="rId4" Type="http://schemas.openxmlformats.org/officeDocument/2006/relationships/hyperlink" Target="http://www.idheap.ch/idheap.nsf/go/comparatif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dheap.ch/idheap.nsf/go/comparatif" TargetMode="External" /><Relationship Id="rId2" Type="http://schemas.openxmlformats.org/officeDocument/2006/relationships/hyperlink" Target="http://www.idheap.ch/idheap.nsf/go/comparatif" TargetMode="External" /><Relationship Id="rId3" Type="http://schemas.openxmlformats.org/officeDocument/2006/relationships/hyperlink" Target="http://www.idheap.ch/idheap.nsf/go/comparatif" TargetMode="External" /><Relationship Id="rId4" Type="http://schemas.openxmlformats.org/officeDocument/2006/relationships/hyperlink" Target="http://www.idheap.ch/idheap.nsf/go/comparatif" TargetMode="Externa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dheap.ch/idheap.nsf/go/comparatif" TargetMode="External" /><Relationship Id="rId2" Type="http://schemas.openxmlformats.org/officeDocument/2006/relationships/hyperlink" Target="http://www.idheap.ch/idheap.nsf/go/comparatif" TargetMode="External" /><Relationship Id="rId3" Type="http://schemas.openxmlformats.org/officeDocument/2006/relationships/hyperlink" Target="http://www.idheap.ch/idheap.nsf/go/comparatif" TargetMode="External" /><Relationship Id="rId4" Type="http://schemas.openxmlformats.org/officeDocument/2006/relationships/hyperlink" Target="http://www.idheap.ch/idheap.nsf/go/comparatif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2"/>
  <sheetViews>
    <sheetView showGridLines="0" zoomScalePageLayoutView="0" workbookViewId="0" topLeftCell="A1">
      <selection activeCell="E2" sqref="E2"/>
    </sheetView>
  </sheetViews>
  <sheetFormatPr defaultColWidth="11.421875" defaultRowHeight="12.75"/>
  <cols>
    <col min="1" max="1" width="7.421875" style="0" customWidth="1"/>
    <col min="2" max="2" width="2.7109375" style="0" customWidth="1"/>
    <col min="3" max="3" width="31.57421875" style="0" customWidth="1"/>
    <col min="4" max="4" width="33.140625" style="0" customWidth="1"/>
    <col min="5" max="5" width="5.00390625" style="0" customWidth="1"/>
    <col min="6" max="6" width="2.7109375" style="48" customWidth="1"/>
    <col min="7" max="7" width="5.00390625" style="48" customWidth="1"/>
    <col min="8" max="8" width="2.7109375" style="0" customWidth="1"/>
    <col min="9" max="9" width="32.00390625" style="0" customWidth="1"/>
    <col min="10" max="10" width="26.28125" style="0" customWidth="1"/>
    <col min="11" max="11" width="5.00390625" style="0" customWidth="1"/>
    <col min="12" max="12" width="2.7109375" style="0" customWidth="1"/>
  </cols>
  <sheetData>
    <row r="1" ht="11.25" customHeight="1"/>
    <row r="2" ht="96.75" customHeight="1"/>
    <row r="3" ht="12">
      <c r="B3" s="49" t="s">
        <v>188</v>
      </c>
    </row>
    <row r="6" ht="19.5">
      <c r="B6" s="50" t="s">
        <v>8</v>
      </c>
    </row>
    <row r="7" ht="19.5">
      <c r="C7" s="51"/>
    </row>
    <row r="8" ht="19.5">
      <c r="B8" s="50" t="s">
        <v>9</v>
      </c>
    </row>
    <row r="9" ht="28.5" customHeight="1" thickBot="1"/>
    <row r="10" spans="2:12" ht="14.25" customHeight="1">
      <c r="B10" s="52"/>
      <c r="C10" s="53"/>
      <c r="D10" s="53"/>
      <c r="E10" s="53"/>
      <c r="F10" s="54"/>
      <c r="H10" s="52"/>
      <c r="I10" s="53"/>
      <c r="J10" s="53"/>
      <c r="K10" s="53"/>
      <c r="L10" s="54"/>
    </row>
    <row r="11" spans="2:12" ht="24.75" customHeight="1" thickBot="1">
      <c r="B11" s="55"/>
      <c r="C11" s="132" t="s">
        <v>10</v>
      </c>
      <c r="D11" s="133" t="s">
        <v>11</v>
      </c>
      <c r="E11" s="56" t="s">
        <v>93</v>
      </c>
      <c r="F11" s="57"/>
      <c r="G11" s="58"/>
      <c r="H11" s="55"/>
      <c r="I11" s="168" t="s">
        <v>64</v>
      </c>
      <c r="J11" s="169" t="s">
        <v>65</v>
      </c>
      <c r="K11" s="56" t="s">
        <v>96</v>
      </c>
      <c r="L11" s="57"/>
    </row>
    <row r="12" spans="2:12" ht="24.75" customHeight="1" thickBot="1" thickTop="1">
      <c r="B12" s="55"/>
      <c r="C12" s="144" t="s">
        <v>59</v>
      </c>
      <c r="D12" s="145" t="s">
        <v>12</v>
      </c>
      <c r="E12" s="59" t="s">
        <v>92</v>
      </c>
      <c r="F12" s="57"/>
      <c r="G12" s="58"/>
      <c r="H12" s="55"/>
      <c r="I12" s="151" t="s">
        <v>13</v>
      </c>
      <c r="J12" s="152" t="s">
        <v>14</v>
      </c>
      <c r="K12" s="59" t="s">
        <v>97</v>
      </c>
      <c r="L12" s="57"/>
    </row>
    <row r="13" spans="2:12" ht="24.75" customHeight="1" thickBot="1" thickTop="1">
      <c r="B13" s="55"/>
      <c r="C13" s="151" t="s">
        <v>40</v>
      </c>
      <c r="D13" s="152" t="s">
        <v>41</v>
      </c>
      <c r="E13" s="59" t="s">
        <v>94</v>
      </c>
      <c r="F13" s="57"/>
      <c r="G13" s="58"/>
      <c r="H13" s="55"/>
      <c r="I13" s="151" t="s">
        <v>42</v>
      </c>
      <c r="J13" s="152" t="s">
        <v>43</v>
      </c>
      <c r="K13" s="59" t="s">
        <v>98</v>
      </c>
      <c r="L13" s="57"/>
    </row>
    <row r="14" spans="2:12" ht="24.75" customHeight="1" thickTop="1">
      <c r="B14" s="55"/>
      <c r="C14" s="165" t="s">
        <v>5</v>
      </c>
      <c r="D14" s="166" t="s">
        <v>6</v>
      </c>
      <c r="E14" s="60" t="s">
        <v>95</v>
      </c>
      <c r="F14" s="57"/>
      <c r="G14" s="58"/>
      <c r="H14" s="55"/>
      <c r="I14" s="165" t="s">
        <v>60</v>
      </c>
      <c r="J14" s="166" t="s">
        <v>44</v>
      </c>
      <c r="K14" s="60" t="s">
        <v>99</v>
      </c>
      <c r="L14" s="57"/>
    </row>
    <row r="15" spans="2:12" ht="14.25" customHeight="1" thickBot="1">
      <c r="B15" s="61"/>
      <c r="C15" s="62"/>
      <c r="D15" s="63"/>
      <c r="E15" s="63"/>
      <c r="F15" s="64"/>
      <c r="H15" s="61"/>
      <c r="I15" s="62"/>
      <c r="J15" s="63"/>
      <c r="K15" s="63"/>
      <c r="L15" s="64"/>
    </row>
    <row r="16" spans="3:9" ht="28.5" customHeight="1">
      <c r="C16" s="65"/>
      <c r="I16" s="65"/>
    </row>
    <row r="17" spans="2:12" ht="14.25" customHeight="1">
      <c r="B17" s="289" t="s">
        <v>45</v>
      </c>
      <c r="C17" s="290"/>
      <c r="D17" s="290"/>
      <c r="E17" s="290"/>
      <c r="F17" s="290"/>
      <c r="G17" s="66"/>
      <c r="H17" s="289" t="s">
        <v>61</v>
      </c>
      <c r="I17" s="290"/>
      <c r="J17" s="290"/>
      <c r="K17" s="290"/>
      <c r="L17" s="290"/>
    </row>
    <row r="18" ht="14.25" customHeight="1"/>
    <row r="19" ht="28.5" customHeight="1"/>
    <row r="20" spans="3:4" ht="12" customHeight="1">
      <c r="C20" s="67" t="s">
        <v>55</v>
      </c>
      <c r="D20" s="108"/>
    </row>
    <row r="21" spans="3:7" ht="12" customHeight="1">
      <c r="C21" s="67" t="s">
        <v>15</v>
      </c>
      <c r="D21" s="6">
        <f ca="1">NOW()</f>
        <v>43090.7927556713</v>
      </c>
      <c r="E21" s="68"/>
      <c r="F21" s="69"/>
      <c r="G21" s="69"/>
    </row>
    <row r="22" spans="3:4" ht="12" customHeight="1">
      <c r="C22" s="2" t="s">
        <v>189</v>
      </c>
      <c r="D22" s="108"/>
    </row>
  </sheetData>
  <sheetProtection/>
  <mergeCells count="2">
    <mergeCell ref="B17:F17"/>
    <mergeCell ref="H17:L17"/>
  </mergeCells>
  <hyperlinks>
    <hyperlink ref="C22" r:id="rId1" display="www.unil.ch/idheap/comparatif"/>
    <hyperlink ref="C11:D11" location="'I1'!A1" display="Deckung des Aufwands"/>
    <hyperlink ref="C12:D12" location="'I2'!A1" display="Selbstfinanzierung der Nettoinvestition"/>
    <hyperlink ref="C13:D13" location="'I3'!A1" display="Zusätzliche Nettoverpflichtungen"/>
    <hyperlink ref="C14:D14" location="'I4'!A1" display="Nettozinsbelastung"/>
    <hyperlink ref="I11:J11" location="'I5'!A1" display="Beherrschung der laufenden Ausgaben "/>
    <hyperlink ref="I12:J12" location="'I6'!A1" display="Investitionsanstrengung "/>
    <hyperlink ref="I13:J13" location="'I7'!A1" display="Genauigkeit der Steuerprognose"/>
    <hyperlink ref="I14:J14" location="'I8'!A1" display="Mittlerer Zinssatz auf Schulden"/>
    <hyperlink ref="C11" location="K1_I1!A1" display="Deckung des Aufwands"/>
    <hyperlink ref="D11" location="K1_I1!A1" display="Couverture des charges"/>
    <hyperlink ref="C12" location="K2_I2!A1" display="Selbstfinanzierung der Nettoinvestitionen"/>
    <hyperlink ref="D12" location="K2_I2!A1" display="Autofinancement de l’investissement net "/>
    <hyperlink ref="C13" location="K3_I3!A1" display="Zusätzliche Nettoverpflichtungen"/>
    <hyperlink ref="D13" location="K3_I3!A1" display="Engagements nets supplémentaires"/>
    <hyperlink ref="C14" location="K4_I4!A1" display="Nettozinsbelastung"/>
    <hyperlink ref="D14" location="K4_I4!A1" display="Poids des intérêts nets"/>
    <hyperlink ref="I11" location="K5_I5!A1" display="Beherrschung der laufenden Ausgaben pro Einwohner"/>
    <hyperlink ref="J11" location="K5_I5!A1" display="Maîtrise des dépenses courantes par habitant"/>
    <hyperlink ref="I12" location="K6_I6!A1" display="Investitionsanstrengung "/>
    <hyperlink ref="J12" location="K6_I6!A1" display="Effort d’investissement "/>
    <hyperlink ref="I13" location="K7_I7!A1" display="Genauigkeit der Steuerprognose"/>
    <hyperlink ref="J13" location="K7_I7!A1" display="Exactitude de la prévision fiscale"/>
    <hyperlink ref="I14" location="K8_I8!A1" display="Durchschnittliche Schuldzinsen"/>
    <hyperlink ref="J14" location="K8_I8!A1" display="Intérêt moyen de la dette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" sqref="A1:E1"/>
    </sheetView>
  </sheetViews>
  <sheetFormatPr defaultColWidth="11.421875" defaultRowHeight="13.5" customHeight="1"/>
  <cols>
    <col min="1" max="1" width="55.7109375" style="43" customWidth="1"/>
    <col min="2" max="2" width="5.7109375" style="4" customWidth="1"/>
    <col min="3" max="3" width="45.7109375" style="4" customWidth="1"/>
    <col min="4" max="4" width="5.7109375" style="4" customWidth="1"/>
    <col min="5" max="5" width="45.7109375" style="4" customWidth="1"/>
    <col min="6" max="16384" width="11.421875" style="7" customWidth="1"/>
  </cols>
  <sheetData>
    <row r="1" spans="1:5" ht="17.25">
      <c r="A1" s="302" t="s">
        <v>100</v>
      </c>
      <c r="B1" s="302"/>
      <c r="C1" s="302"/>
      <c r="D1" s="302"/>
      <c r="E1" s="302"/>
    </row>
    <row r="2" spans="1:5" s="8" customFormat="1" ht="13.5" customHeight="1">
      <c r="A2" s="110"/>
      <c r="B2" s="111"/>
      <c r="C2" s="111"/>
      <c r="D2" s="111"/>
      <c r="E2" s="112"/>
    </row>
    <row r="3" spans="1:5" s="8" customFormat="1" ht="24.75" customHeight="1">
      <c r="A3" s="113"/>
      <c r="B3" s="114"/>
      <c r="C3" s="113" t="s">
        <v>101</v>
      </c>
      <c r="D3" s="114"/>
      <c r="E3" s="113" t="s">
        <v>102</v>
      </c>
    </row>
    <row r="4" spans="1:5" s="8" customFormat="1" ht="24.75" customHeight="1">
      <c r="A4" s="115" t="s">
        <v>103</v>
      </c>
      <c r="B4" s="301" t="s">
        <v>104</v>
      </c>
      <c r="C4" s="116" t="s">
        <v>105</v>
      </c>
      <c r="D4" s="299" t="s">
        <v>106</v>
      </c>
      <c r="E4" s="117" t="s">
        <v>107</v>
      </c>
    </row>
    <row r="5" spans="1:5" s="8" customFormat="1" ht="24.75" customHeight="1">
      <c r="A5" s="115" t="s">
        <v>108</v>
      </c>
      <c r="B5" s="301"/>
      <c r="C5" s="118" t="s">
        <v>109</v>
      </c>
      <c r="D5" s="299"/>
      <c r="E5" s="118" t="s">
        <v>110</v>
      </c>
    </row>
    <row r="6" spans="1:5" s="8" customFormat="1" ht="24.75" customHeight="1">
      <c r="A6" s="119" t="s">
        <v>111</v>
      </c>
      <c r="B6" s="300" t="s">
        <v>112</v>
      </c>
      <c r="C6" s="120" t="s">
        <v>113</v>
      </c>
      <c r="D6" s="300" t="s">
        <v>114</v>
      </c>
      <c r="E6" s="120" t="s">
        <v>115</v>
      </c>
    </row>
    <row r="7" spans="1:5" s="8" customFormat="1" ht="24.75" customHeight="1">
      <c r="A7" s="121" t="s">
        <v>116</v>
      </c>
      <c r="B7" s="300"/>
      <c r="C7" s="122" t="s">
        <v>117</v>
      </c>
      <c r="D7" s="300"/>
      <c r="E7" s="122" t="s">
        <v>118</v>
      </c>
    </row>
    <row r="8" spans="1:5" s="8" customFormat="1" ht="24.75" customHeight="1">
      <c r="A8" s="115" t="s">
        <v>119</v>
      </c>
      <c r="B8" s="299" t="s">
        <v>120</v>
      </c>
      <c r="C8" s="123" t="s">
        <v>121</v>
      </c>
      <c r="D8" s="299" t="s">
        <v>122</v>
      </c>
      <c r="E8" s="123" t="s">
        <v>123</v>
      </c>
    </row>
    <row r="9" spans="1:5" s="8" customFormat="1" ht="24.75" customHeight="1">
      <c r="A9" s="115" t="s">
        <v>124</v>
      </c>
      <c r="B9" s="299"/>
      <c r="C9" s="118" t="s">
        <v>125</v>
      </c>
      <c r="D9" s="299"/>
      <c r="E9" s="118" t="s">
        <v>126</v>
      </c>
    </row>
    <row r="10" spans="1:5" s="8" customFormat="1" ht="24.75" customHeight="1">
      <c r="A10" s="119" t="s">
        <v>127</v>
      </c>
      <c r="B10" s="300" t="s">
        <v>128</v>
      </c>
      <c r="C10" s="120" t="s">
        <v>129</v>
      </c>
      <c r="D10" s="300" t="s">
        <v>130</v>
      </c>
      <c r="E10" s="120" t="s">
        <v>131</v>
      </c>
    </row>
    <row r="11" spans="1:5" s="8" customFormat="1" ht="24.75" customHeight="1">
      <c r="A11" s="119" t="s">
        <v>132</v>
      </c>
      <c r="B11" s="300"/>
      <c r="C11" s="122" t="s">
        <v>133</v>
      </c>
      <c r="D11" s="300"/>
      <c r="E11" s="122" t="s">
        <v>134</v>
      </c>
    </row>
    <row r="12" spans="1:5" s="8" customFormat="1" ht="13.5" customHeight="1">
      <c r="A12" s="115"/>
      <c r="B12" s="124"/>
      <c r="C12" s="125"/>
      <c r="D12" s="126"/>
      <c r="E12" s="127"/>
    </row>
    <row r="13" spans="1:5" s="8" customFormat="1" ht="22.5" customHeight="1">
      <c r="A13" s="113"/>
      <c r="B13" s="128"/>
      <c r="C13" s="113" t="s">
        <v>135</v>
      </c>
      <c r="D13" s="128"/>
      <c r="E13" s="113" t="s">
        <v>136</v>
      </c>
    </row>
    <row r="14" spans="1:5" s="8" customFormat="1" ht="24.75" customHeight="1">
      <c r="A14" s="129" t="s">
        <v>137</v>
      </c>
      <c r="B14" s="301" t="s">
        <v>138</v>
      </c>
      <c r="C14" s="130" t="s">
        <v>139</v>
      </c>
      <c r="D14" s="299" t="s">
        <v>140</v>
      </c>
      <c r="E14" s="123" t="s">
        <v>141</v>
      </c>
    </row>
    <row r="15" spans="1:5" s="8" customFormat="1" ht="24.75" customHeight="1">
      <c r="A15" s="129" t="s">
        <v>142</v>
      </c>
      <c r="B15" s="301"/>
      <c r="C15" s="118" t="s">
        <v>143</v>
      </c>
      <c r="D15" s="299"/>
      <c r="E15" s="118" t="s">
        <v>144</v>
      </c>
    </row>
    <row r="16" spans="1:5" s="8" customFormat="1" ht="24.75" customHeight="1">
      <c r="A16" s="119" t="s">
        <v>145</v>
      </c>
      <c r="B16" s="300" t="s">
        <v>146</v>
      </c>
      <c r="C16" s="120" t="s">
        <v>147</v>
      </c>
      <c r="D16" s="300" t="s">
        <v>148</v>
      </c>
      <c r="E16" s="120" t="s">
        <v>149</v>
      </c>
    </row>
    <row r="17" spans="1:5" s="8" customFormat="1" ht="24.75" customHeight="1">
      <c r="A17" s="119" t="s">
        <v>150</v>
      </c>
      <c r="B17" s="300"/>
      <c r="C17" s="122" t="s">
        <v>151</v>
      </c>
      <c r="D17" s="300"/>
      <c r="E17" s="122" t="s">
        <v>152</v>
      </c>
    </row>
    <row r="18" spans="1:5" s="8" customFormat="1" ht="24.75" customHeight="1">
      <c r="A18" s="115" t="s">
        <v>153</v>
      </c>
      <c r="B18" s="299" t="s">
        <v>154</v>
      </c>
      <c r="C18" s="123" t="s">
        <v>155</v>
      </c>
      <c r="D18" s="299" t="s">
        <v>156</v>
      </c>
      <c r="E18" s="123" t="s">
        <v>157</v>
      </c>
    </row>
    <row r="19" spans="1:5" s="8" customFormat="1" ht="24.75" customHeight="1">
      <c r="A19" s="115" t="s">
        <v>158</v>
      </c>
      <c r="B19" s="299"/>
      <c r="C19" s="118" t="s">
        <v>159</v>
      </c>
      <c r="D19" s="299"/>
      <c r="E19" s="118" t="s">
        <v>160</v>
      </c>
    </row>
    <row r="20" spans="1:5" ht="24.75" customHeight="1">
      <c r="A20" s="119" t="s">
        <v>161</v>
      </c>
      <c r="B20" s="300" t="s">
        <v>162</v>
      </c>
      <c r="C20" s="120" t="s">
        <v>163</v>
      </c>
      <c r="D20" s="300" t="s">
        <v>164</v>
      </c>
      <c r="E20" s="120" t="s">
        <v>165</v>
      </c>
    </row>
    <row r="21" spans="1:5" ht="24.75" customHeight="1">
      <c r="A21" s="119" t="s">
        <v>166</v>
      </c>
      <c r="B21" s="300"/>
      <c r="C21" s="131" t="s">
        <v>167</v>
      </c>
      <c r="D21" s="300"/>
      <c r="E21" s="131" t="s">
        <v>168</v>
      </c>
    </row>
  </sheetData>
  <sheetProtection password="CF47" sheet="1"/>
  <mergeCells count="17">
    <mergeCell ref="A1:E1"/>
    <mergeCell ref="B4:B5"/>
    <mergeCell ref="D4:D5"/>
    <mergeCell ref="B6:B7"/>
    <mergeCell ref="D6:D7"/>
    <mergeCell ref="B8:B9"/>
    <mergeCell ref="D8:D9"/>
    <mergeCell ref="B18:B19"/>
    <mergeCell ref="D18:D19"/>
    <mergeCell ref="B20:B21"/>
    <mergeCell ref="D20:D21"/>
    <mergeCell ref="B10:B11"/>
    <mergeCell ref="D10:D11"/>
    <mergeCell ref="B14:B15"/>
    <mergeCell ref="D14:D15"/>
    <mergeCell ref="B16:B17"/>
    <mergeCell ref="D16:D17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9"/>
  <sheetViews>
    <sheetView showGridLines="0" zoomScalePageLayoutView="0" workbookViewId="0" topLeftCell="A1">
      <selection activeCell="A1" sqref="A1"/>
    </sheetView>
  </sheetViews>
  <sheetFormatPr defaultColWidth="11.421875" defaultRowHeight="13.5" customHeight="1"/>
  <cols>
    <col min="1" max="1" width="22.421875" style="43" customWidth="1"/>
    <col min="2" max="7" width="11.7109375" style="4" customWidth="1"/>
    <col min="8" max="8" width="11.7109375" style="7" customWidth="1"/>
    <col min="9" max="10" width="11.7109375" style="15" customWidth="1"/>
    <col min="11" max="20" width="11.7109375" style="7" customWidth="1"/>
    <col min="21" max="21" width="3.7109375" style="7" customWidth="1"/>
    <col min="22" max="26" width="12.7109375" style="4" customWidth="1"/>
    <col min="27" max="16384" width="11.421875" style="7" customWidth="1"/>
  </cols>
  <sheetData>
    <row r="1" spans="1:29" ht="13.5" customHeight="1">
      <c r="A1" s="1" t="str">
        <f>Intro!E11</f>
        <v>K1/I1</v>
      </c>
      <c r="B1" s="2" t="str">
        <f>Intro!$C$22</f>
        <v>www.unil.ch/idheap/comparatif</v>
      </c>
      <c r="C1" s="3"/>
      <c r="D1" s="3"/>
      <c r="E1" s="3"/>
      <c r="I1" s="5" t="str">
        <f>Intro!$C$20</f>
        <v>© IDHEAP</v>
      </c>
      <c r="J1" s="5" t="str">
        <f>Intro!$C$21</f>
        <v>Update :</v>
      </c>
      <c r="K1" s="6">
        <f ca="1">NOW()</f>
        <v>43090.7927556713</v>
      </c>
      <c r="L1" s="15"/>
      <c r="M1" s="15"/>
      <c r="N1" s="15"/>
      <c r="O1" s="15"/>
      <c r="P1" s="15"/>
      <c r="Q1" s="15"/>
      <c r="R1" s="15"/>
      <c r="S1" s="15"/>
      <c r="T1" s="15"/>
      <c r="V1" s="7"/>
      <c r="W1" s="7"/>
      <c r="X1" s="7"/>
      <c r="Y1" s="7"/>
      <c r="Z1" s="7"/>
      <c r="AA1" s="4"/>
      <c r="AB1" s="4"/>
      <c r="AC1" s="4"/>
    </row>
    <row r="2" spans="1:20" ht="13.5" customHeight="1">
      <c r="A2" s="293" t="str">
        <f>Intro!C11</f>
        <v>Deckung des Aufwands</v>
      </c>
      <c r="B2" s="293"/>
      <c r="C2" s="293"/>
      <c r="D2" s="293"/>
      <c r="E2" s="293"/>
      <c r="F2" s="293"/>
      <c r="G2" s="293"/>
      <c r="H2" s="293"/>
      <c r="I2" s="293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3.5" customHeight="1" thickBot="1">
      <c r="A3" s="292" t="s">
        <v>57</v>
      </c>
      <c r="B3" s="292"/>
      <c r="C3" s="292"/>
      <c r="D3" s="292"/>
      <c r="E3" s="292"/>
      <c r="F3" s="292"/>
      <c r="G3" s="9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3.5" customHeight="1" thickTop="1">
      <c r="A4" s="293" t="str">
        <f>Intro!D11</f>
        <v>Couverture des charges</v>
      </c>
      <c r="B4" s="293"/>
      <c r="C4" s="293"/>
      <c r="D4" s="293"/>
      <c r="E4" s="293"/>
      <c r="F4" s="293"/>
      <c r="G4" s="293"/>
      <c r="H4" s="293"/>
      <c r="I4" s="293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3.5" customHeight="1" thickBot="1">
      <c r="A5" s="292" t="s">
        <v>58</v>
      </c>
      <c r="B5" s="292"/>
      <c r="C5" s="292"/>
      <c r="D5" s="292"/>
      <c r="E5" s="292"/>
      <c r="F5" s="292"/>
      <c r="G5" s="9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6" s="14" customFormat="1" ht="13.5" customHeight="1" thickBot="1" thickTop="1">
      <c r="A6" s="11"/>
      <c r="B6" s="11"/>
      <c r="C6" s="11"/>
      <c r="D6" s="11"/>
      <c r="E6" s="11"/>
      <c r="F6" s="12"/>
      <c r="G6" s="12"/>
      <c r="I6" s="15"/>
      <c r="J6" s="15"/>
      <c r="V6" s="94"/>
      <c r="W6" s="94"/>
      <c r="X6" s="94"/>
      <c r="Y6" s="94"/>
      <c r="Z6" s="94"/>
    </row>
    <row r="7" spans="1:9" ht="13.5" customHeight="1" thickBot="1" thickTop="1">
      <c r="A7" s="16"/>
      <c r="B7" s="291" t="s">
        <v>169</v>
      </c>
      <c r="C7" s="291"/>
      <c r="D7" s="291"/>
      <c r="E7" s="291"/>
      <c r="F7" s="291"/>
      <c r="G7" s="291"/>
      <c r="H7" s="291"/>
      <c r="I7" s="291"/>
    </row>
    <row r="8" spans="1:9" ht="13.5" customHeight="1" thickBot="1" thickTop="1">
      <c r="A8" s="16"/>
      <c r="B8" s="291" t="s">
        <v>67</v>
      </c>
      <c r="C8" s="291"/>
      <c r="D8" s="291"/>
      <c r="E8" s="291"/>
      <c r="F8" s="291"/>
      <c r="G8" s="291"/>
      <c r="H8" s="291"/>
      <c r="I8" s="291"/>
    </row>
    <row r="9" spans="1:9" ht="13.5" customHeight="1" thickBot="1" thickTop="1">
      <c r="A9" s="16"/>
      <c r="B9" s="291" t="s">
        <v>68</v>
      </c>
      <c r="C9" s="291"/>
      <c r="D9" s="291"/>
      <c r="E9" s="291"/>
      <c r="F9" s="291"/>
      <c r="G9" s="291"/>
      <c r="H9" s="291"/>
      <c r="I9" s="291"/>
    </row>
    <row r="10" spans="1:26" s="22" customFormat="1" ht="13.5" customHeight="1" thickTop="1">
      <c r="A10" s="18"/>
      <c r="B10" s="19"/>
      <c r="C10" s="20"/>
      <c r="D10" s="20"/>
      <c r="E10" s="20"/>
      <c r="F10" s="20"/>
      <c r="G10" s="20"/>
      <c r="I10" s="15"/>
      <c r="J10" s="15"/>
      <c r="V10" s="74"/>
      <c r="W10" s="74"/>
      <c r="X10" s="74"/>
      <c r="Y10" s="74"/>
      <c r="Z10" s="74"/>
    </row>
    <row r="11" spans="1:26" s="22" customFormat="1" ht="13.5" customHeight="1">
      <c r="A11" s="18"/>
      <c r="B11" s="19"/>
      <c r="C11" s="20"/>
      <c r="D11" s="20"/>
      <c r="E11" s="20"/>
      <c r="F11" s="20"/>
      <c r="G11" s="20"/>
      <c r="I11" s="15"/>
      <c r="J11" s="15"/>
      <c r="V11" s="74"/>
      <c r="W11" s="74"/>
      <c r="X11" s="74"/>
      <c r="Y11" s="74"/>
      <c r="Z11" s="74"/>
    </row>
    <row r="12" spans="1:29" s="14" customFormat="1" ht="13.5" customHeight="1">
      <c r="A12" s="1" t="str">
        <f>+$A$1</f>
        <v>K1/I1</v>
      </c>
      <c r="B12" s="2" t="str">
        <f>+$B$1</f>
        <v>www.unil.ch/idheap/comparatif</v>
      </c>
      <c r="C12" s="3"/>
      <c r="D12" s="3"/>
      <c r="E12" s="3"/>
      <c r="F12" s="4"/>
      <c r="G12" s="4"/>
      <c r="I12" s="5" t="str">
        <f>+$I$1</f>
        <v>© IDHEAP</v>
      </c>
      <c r="J12" s="5" t="str">
        <f>+$J$1</f>
        <v>Update :</v>
      </c>
      <c r="K12" s="6">
        <f ca="1">NOW()</f>
        <v>43090.7927556713</v>
      </c>
      <c r="L12" s="15"/>
      <c r="M12" s="15"/>
      <c r="N12" s="15"/>
      <c r="O12" s="15"/>
      <c r="P12" s="15"/>
      <c r="Q12" s="15"/>
      <c r="R12" s="15"/>
      <c r="S12" s="15"/>
      <c r="T12" s="15"/>
      <c r="AA12" s="94"/>
      <c r="AB12" s="94"/>
      <c r="AC12" s="94"/>
    </row>
    <row r="13" spans="1:26" s="14" customFormat="1" ht="13.5" customHeight="1">
      <c r="A13" s="293" t="str">
        <f>+$A$2</f>
        <v>Deckung des Aufwands</v>
      </c>
      <c r="B13" s="293"/>
      <c r="C13" s="293"/>
      <c r="D13" s="293"/>
      <c r="E13" s="293"/>
      <c r="F13" s="293"/>
      <c r="G13" s="293"/>
      <c r="H13" s="293"/>
      <c r="I13" s="293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V13" s="94"/>
      <c r="W13" s="94"/>
      <c r="X13" s="94"/>
      <c r="Y13" s="94"/>
      <c r="Z13" s="94"/>
    </row>
    <row r="14" spans="1:26" s="14" customFormat="1" ht="13.5" customHeight="1" thickBot="1">
      <c r="A14" s="292" t="str">
        <f>+$A$3</f>
        <v>Laufender Ertrag in % des laufendes Aufwandes</v>
      </c>
      <c r="B14" s="292"/>
      <c r="C14" s="292"/>
      <c r="D14" s="292"/>
      <c r="E14" s="292"/>
      <c r="F14" s="292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94"/>
      <c r="W14" s="94"/>
      <c r="X14" s="94"/>
      <c r="Y14" s="94"/>
      <c r="Z14" s="94"/>
    </row>
    <row r="15" spans="1:26" s="14" customFormat="1" ht="13.5" customHeight="1" thickTop="1">
      <c r="A15" s="294" t="str">
        <f>+$A$4</f>
        <v>Couverture des charges</v>
      </c>
      <c r="B15" s="294"/>
      <c r="C15" s="294"/>
      <c r="D15" s="294"/>
      <c r="E15" s="294"/>
      <c r="F15" s="294"/>
      <c r="G15" s="294"/>
      <c r="H15" s="294"/>
      <c r="I15" s="294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V15" s="94"/>
      <c r="W15" s="94"/>
      <c r="X15" s="94"/>
      <c r="Y15" s="94"/>
      <c r="Z15" s="94"/>
    </row>
    <row r="16" spans="1:20" ht="13.5" customHeight="1" thickBot="1">
      <c r="A16" s="292" t="str">
        <f>+$A$5</f>
        <v>Revenus courants en % des charges courantes</v>
      </c>
      <c r="B16" s="292"/>
      <c r="C16" s="292"/>
      <c r="D16" s="292"/>
      <c r="E16" s="292"/>
      <c r="F16" s="292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3.5" customHeight="1" thickTop="1">
      <c r="A17" s="24"/>
      <c r="B17" s="19"/>
      <c r="C17" s="20"/>
      <c r="D17" s="20"/>
      <c r="E17" s="20"/>
      <c r="F17" s="20"/>
      <c r="G17" s="20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9" ht="13.5" customHeight="1">
      <c r="A18" s="25" t="s">
        <v>2</v>
      </c>
      <c r="B18" s="26" t="s">
        <v>170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93" t="s">
        <v>47</v>
      </c>
      <c r="W18" s="187" t="s">
        <v>47</v>
      </c>
      <c r="X18" s="93" t="s">
        <v>47</v>
      </c>
      <c r="Y18" s="263" t="s">
        <v>47</v>
      </c>
      <c r="Z18" s="263" t="s">
        <v>47</v>
      </c>
      <c r="AA18" s="263" t="s">
        <v>47</v>
      </c>
      <c r="AB18" s="263" t="s">
        <v>47</v>
      </c>
      <c r="AC18" s="263" t="s">
        <v>47</v>
      </c>
    </row>
    <row r="19" spans="1:29" ht="13.5" customHeight="1">
      <c r="A19" s="25" t="s">
        <v>3</v>
      </c>
      <c r="B19" s="30"/>
      <c r="C19" s="30"/>
      <c r="D19" s="30">
        <v>2001</v>
      </c>
      <c r="E19" s="30">
        <f aca="true" t="shared" si="0" ref="E19:M19">+D19+1</f>
        <v>2002</v>
      </c>
      <c r="F19" s="30">
        <f t="shared" si="0"/>
        <v>2003</v>
      </c>
      <c r="G19" s="30">
        <f t="shared" si="0"/>
        <v>2004</v>
      </c>
      <c r="H19" s="30">
        <f t="shared" si="0"/>
        <v>2005</v>
      </c>
      <c r="I19" s="31">
        <f t="shared" si="0"/>
        <v>2006</v>
      </c>
      <c r="J19" s="31">
        <f t="shared" si="0"/>
        <v>2007</v>
      </c>
      <c r="K19" s="31">
        <f t="shared" si="0"/>
        <v>2008</v>
      </c>
      <c r="L19" s="31">
        <f t="shared" si="0"/>
        <v>2009</v>
      </c>
      <c r="M19" s="31">
        <f t="shared" si="0"/>
        <v>2010</v>
      </c>
      <c r="N19" s="31">
        <v>2011</v>
      </c>
      <c r="O19" s="230">
        <v>2012</v>
      </c>
      <c r="P19" s="70">
        <v>2013</v>
      </c>
      <c r="Q19" s="230">
        <v>2014</v>
      </c>
      <c r="R19" s="70">
        <v>2015</v>
      </c>
      <c r="S19" s="230">
        <v>2016</v>
      </c>
      <c r="T19" s="176"/>
      <c r="V19" s="70" t="s">
        <v>54</v>
      </c>
      <c r="W19" s="188" t="s">
        <v>63</v>
      </c>
      <c r="X19" s="70" t="s">
        <v>177</v>
      </c>
      <c r="Y19" s="194" t="s">
        <v>180</v>
      </c>
      <c r="Z19" s="194" t="s">
        <v>183</v>
      </c>
      <c r="AA19" s="194" t="s">
        <v>184</v>
      </c>
      <c r="AB19" s="70" t="s">
        <v>187</v>
      </c>
      <c r="AC19" s="70" t="s">
        <v>191</v>
      </c>
    </row>
    <row r="20" spans="1:29" ht="13.5" customHeight="1">
      <c r="A20" s="32"/>
      <c r="B20" s="34"/>
      <c r="C20" s="34"/>
      <c r="D20" s="34"/>
      <c r="E20" s="34"/>
      <c r="F20" s="34"/>
      <c r="G20" s="34"/>
      <c r="H20" s="34"/>
      <c r="I20" s="35"/>
      <c r="J20" s="34"/>
      <c r="K20" s="34"/>
      <c r="L20" s="73"/>
      <c r="M20" s="73"/>
      <c r="N20" s="73"/>
      <c r="O20" s="231"/>
      <c r="P20" s="73"/>
      <c r="Q20" s="231"/>
      <c r="R20" s="73"/>
      <c r="S20" s="231"/>
      <c r="T20" s="177"/>
      <c r="V20" s="183"/>
      <c r="W20" s="183"/>
      <c r="X20" s="183"/>
      <c r="Y20" s="251"/>
      <c r="Z20" s="251"/>
      <c r="AA20" s="251"/>
      <c r="AB20" s="251"/>
      <c r="AC20" s="251"/>
    </row>
    <row r="21" spans="1:29" ht="13.5" customHeight="1">
      <c r="A21" s="81" t="s">
        <v>27</v>
      </c>
      <c r="B21" s="37"/>
      <c r="C21" s="37"/>
      <c r="D21" s="37">
        <v>98.97566587315497</v>
      </c>
      <c r="E21" s="37">
        <v>101.26352178873579</v>
      </c>
      <c r="F21" s="37">
        <v>100.83485773341681</v>
      </c>
      <c r="G21" s="37">
        <v>99.24864261040685</v>
      </c>
      <c r="H21" s="37">
        <v>99.45379119156924</v>
      </c>
      <c r="I21" s="37">
        <v>105.74866176432221</v>
      </c>
      <c r="J21" s="37">
        <v>105.0878918046919</v>
      </c>
      <c r="K21" s="37">
        <v>102.00121334823409</v>
      </c>
      <c r="L21" s="37">
        <v>101.50227258693431</v>
      </c>
      <c r="M21" s="37">
        <v>102.40193118506824</v>
      </c>
      <c r="N21" s="98">
        <v>101.24859489529014</v>
      </c>
      <c r="O21" s="265">
        <v>98.56475909846672</v>
      </c>
      <c r="P21" s="265">
        <v>98.17292681606199</v>
      </c>
      <c r="Q21" s="275">
        <v>99.43477394900549</v>
      </c>
      <c r="R21" s="265">
        <v>102.38434771145532</v>
      </c>
      <c r="S21" s="275">
        <v>102.00297649532462</v>
      </c>
      <c r="T21" s="178" t="s">
        <v>69</v>
      </c>
      <c r="V21" s="184">
        <f>AVEDEV(E21:L21)</f>
        <v>1.7899867766578748</v>
      </c>
      <c r="W21" s="184">
        <f>AVEDEV(D21:M21)</f>
        <v>1.7264636295405353</v>
      </c>
      <c r="X21" s="184">
        <f>AVEDEV(E21:N21)</f>
        <v>1.544629307769719</v>
      </c>
      <c r="Y21" s="184">
        <f>AVEDEV(F21:O21)</f>
        <v>1.7605303229912466</v>
      </c>
      <c r="Z21" s="252">
        <f>AVEDEV(G21:P21)</f>
        <v>2.0053256077455814</v>
      </c>
      <c r="AA21" s="252">
        <f>AVEDEV(H21:Q21)</f>
        <v>1.9867124738857171</v>
      </c>
      <c r="AB21" s="252">
        <f aca="true" t="shared" si="1" ref="AB21:AC36">AVEDEV(I21:R21)</f>
        <v>1.8700718468013107</v>
      </c>
      <c r="AC21" s="252">
        <f t="shared" si="1"/>
        <v>1.5399240794777582</v>
      </c>
    </row>
    <row r="22" spans="1:29" ht="13.5" customHeight="1">
      <c r="A22" s="82" t="s">
        <v>28</v>
      </c>
      <c r="B22" s="36"/>
      <c r="C22" s="36"/>
      <c r="D22" s="36">
        <v>100.60054771798808</v>
      </c>
      <c r="E22" s="36">
        <v>105.73457717818906</v>
      </c>
      <c r="F22" s="36">
        <v>100.01815194284707</v>
      </c>
      <c r="G22" s="36">
        <v>100.72523037839596</v>
      </c>
      <c r="H22" s="36">
        <v>99.82491012956021</v>
      </c>
      <c r="I22" s="36">
        <v>100.29651279596567</v>
      </c>
      <c r="J22" s="36">
        <v>99.78567673896714</v>
      </c>
      <c r="K22" s="36">
        <v>100.67655791048122</v>
      </c>
      <c r="L22" s="36">
        <v>101.50768431677328</v>
      </c>
      <c r="M22" s="36">
        <v>102.07022855254249</v>
      </c>
      <c r="N22" s="39">
        <v>104.11055228949478</v>
      </c>
      <c r="O22" s="233">
        <v>99.72377289664307</v>
      </c>
      <c r="P22" s="39">
        <v>102.83843253889245</v>
      </c>
      <c r="Q22" s="233">
        <v>104.41081809630816</v>
      </c>
      <c r="R22" s="39">
        <v>107.98390966460477</v>
      </c>
      <c r="S22" s="233">
        <v>102.00328746036153</v>
      </c>
      <c r="T22" s="179" t="s">
        <v>70</v>
      </c>
      <c r="V22" s="185">
        <f aca="true" t="shared" si="2" ref="V22:V42">AVEDEV(E22:L22)</f>
        <v>1.2749840367918566</v>
      </c>
      <c r="W22" s="185">
        <f aca="true" t="shared" si="3" ref="W22:W42">AVEDEV(D22:M22)</f>
        <v>1.1880933497983548</v>
      </c>
      <c r="X22" s="185">
        <f aca="true" t="shared" si="4" ref="X22:X42">AVEDEV(E22:N22)</f>
        <v>1.504601888742569</v>
      </c>
      <c r="Y22" s="253">
        <f aca="true" t="shared" si="5" ref="Y22:AA42">AVEDEV(F22:O22)</f>
        <v>1.0133363546618512</v>
      </c>
      <c r="Z22" s="253">
        <f t="shared" si="5"/>
        <v>1.1806148557232958</v>
      </c>
      <c r="AA22" s="253">
        <f t="shared" si="5"/>
        <v>1.4663945941972956</v>
      </c>
      <c r="AB22" s="253">
        <f t="shared" si="1"/>
        <v>1.9964108538061864</v>
      </c>
      <c r="AC22" s="253">
        <f t="shared" si="1"/>
        <v>1.8598688806545198</v>
      </c>
    </row>
    <row r="23" spans="1:29" ht="13.5" customHeight="1">
      <c r="A23" s="81" t="s">
        <v>181</v>
      </c>
      <c r="B23" s="37"/>
      <c r="C23" s="37"/>
      <c r="D23" s="37">
        <v>101.40789412801594</v>
      </c>
      <c r="E23" s="37">
        <v>102.37321444627194</v>
      </c>
      <c r="F23" s="37">
        <v>106.40080261349179</v>
      </c>
      <c r="G23" s="37">
        <v>101.8343024302891</v>
      </c>
      <c r="H23" s="37">
        <v>98.84176985679028</v>
      </c>
      <c r="I23" s="37">
        <v>104.66062196313159</v>
      </c>
      <c r="J23" s="37">
        <v>105.31119751444538</v>
      </c>
      <c r="K23" s="37">
        <v>107.72519120987315</v>
      </c>
      <c r="L23" s="37">
        <v>98.66441430176364</v>
      </c>
      <c r="M23" s="37">
        <v>96.87922805261331</v>
      </c>
      <c r="N23" s="98"/>
      <c r="O23" s="232"/>
      <c r="P23" s="98"/>
      <c r="Q23" s="232"/>
      <c r="R23" s="98"/>
      <c r="S23" s="232"/>
      <c r="T23" s="178" t="s">
        <v>70</v>
      </c>
      <c r="V23" s="184">
        <f t="shared" si="2"/>
        <v>2.798014033228368</v>
      </c>
      <c r="W23" s="184">
        <f t="shared" si="3"/>
        <v>2.891671738853492</v>
      </c>
      <c r="X23" s="184"/>
      <c r="Y23" s="252">
        <f t="shared" si="5"/>
        <v>3.4847623324356967</v>
      </c>
      <c r="Z23" s="252">
        <f t="shared" si="5"/>
        <v>3.3521999520584234</v>
      </c>
      <c r="AA23" s="252">
        <f t="shared" si="5"/>
        <v>3.8852664127138135</v>
      </c>
      <c r="AB23" s="252">
        <f t="shared" si="1"/>
        <v>3.9010475449415507</v>
      </c>
      <c r="AC23" s="252">
        <f t="shared" si="1"/>
        <v>4.373186592485393</v>
      </c>
    </row>
    <row r="24" spans="1:29" ht="13.5" customHeight="1">
      <c r="A24" s="82" t="s">
        <v>29</v>
      </c>
      <c r="B24" s="36"/>
      <c r="C24" s="36"/>
      <c r="D24" s="36">
        <v>103.69822994904297</v>
      </c>
      <c r="E24" s="36">
        <v>106.18606331426139</v>
      </c>
      <c r="F24" s="36">
        <v>103.86671800813185</v>
      </c>
      <c r="G24" s="36">
        <v>103.87787059198395</v>
      </c>
      <c r="H24" s="36">
        <v>103.9620061212264</v>
      </c>
      <c r="I24" s="36">
        <v>107.84910464137864</v>
      </c>
      <c r="J24" s="36">
        <v>111.56016291326316</v>
      </c>
      <c r="K24" s="36">
        <v>107.68793020381071</v>
      </c>
      <c r="L24" s="36">
        <v>100.3161274176524</v>
      </c>
      <c r="M24" s="36">
        <v>98.4383302903719</v>
      </c>
      <c r="N24" s="39">
        <v>98.58486663049759</v>
      </c>
      <c r="O24" s="233">
        <v>100.20175872465211</v>
      </c>
      <c r="P24" s="39">
        <v>102.46641984146851</v>
      </c>
      <c r="Q24" s="233">
        <v>103.62441237932998</v>
      </c>
      <c r="R24" s="39">
        <v>105.71592593223365</v>
      </c>
      <c r="S24" s="233">
        <v>109.55541865912903</v>
      </c>
      <c r="T24" s="179" t="s">
        <v>71</v>
      </c>
      <c r="V24" s="185">
        <f t="shared" si="2"/>
        <v>2.657567366714913</v>
      </c>
      <c r="W24" s="185">
        <f t="shared" si="3"/>
        <v>2.861248738452912</v>
      </c>
      <c r="X24" s="185">
        <f t="shared" si="4"/>
        <v>3.2703178039365453</v>
      </c>
      <c r="Y24" s="253">
        <f t="shared" si="5"/>
        <v>3.399373430802696</v>
      </c>
      <c r="Z24" s="253">
        <f t="shared" si="5"/>
        <v>3.492957156702036</v>
      </c>
      <c r="AA24" s="253">
        <f t="shared" si="5"/>
        <v>3.467611335436639</v>
      </c>
      <c r="AB24" s="253">
        <f t="shared" si="1"/>
        <v>3.6470216201645416</v>
      </c>
      <c r="AC24" s="253">
        <f t="shared" si="1"/>
        <v>3.851779302294588</v>
      </c>
    </row>
    <row r="25" spans="1:29" ht="13.5" customHeight="1">
      <c r="A25" s="81" t="s">
        <v>30</v>
      </c>
      <c r="B25" s="37"/>
      <c r="C25" s="37"/>
      <c r="D25" s="37">
        <v>101.99178205709585</v>
      </c>
      <c r="E25" s="37">
        <v>99.52482385586053</v>
      </c>
      <c r="F25" s="37">
        <v>94.66664793119035</v>
      </c>
      <c r="G25" s="37">
        <v>98.5162168781116</v>
      </c>
      <c r="H25" s="37">
        <v>98.86665788203632</v>
      </c>
      <c r="I25" s="37">
        <v>96.87782824881819</v>
      </c>
      <c r="J25" s="37">
        <v>99.62499050981208</v>
      </c>
      <c r="K25" s="37">
        <v>99.0054922890369</v>
      </c>
      <c r="L25" s="37">
        <v>99.68658968074445</v>
      </c>
      <c r="M25" s="37">
        <v>101.87103717345532</v>
      </c>
      <c r="N25" s="98">
        <v>104.57616987860025</v>
      </c>
      <c r="O25" s="232">
        <v>105.37678484891863</v>
      </c>
      <c r="P25" s="98">
        <v>101.95112474223096</v>
      </c>
      <c r="Q25" s="232">
        <v>107.52932214436532</v>
      </c>
      <c r="R25" s="98">
        <v>112.92674605576845</v>
      </c>
      <c r="S25" s="232">
        <v>105.30779792753955</v>
      </c>
      <c r="T25" s="178" t="s">
        <v>72</v>
      </c>
      <c r="V25" s="184">
        <f t="shared" si="2"/>
        <v>1.2869589097235181</v>
      </c>
      <c r="W25" s="184">
        <f t="shared" si="3"/>
        <v>1.4766380047774859</v>
      </c>
      <c r="X25" s="184">
        <f t="shared" si="4"/>
        <v>1.7350767869279267</v>
      </c>
      <c r="Y25" s="252">
        <f t="shared" si="5"/>
        <v>2.4206934609513935</v>
      </c>
      <c r="Z25" s="252">
        <f t="shared" si="5"/>
        <v>2.246791958099858</v>
      </c>
      <c r="AA25" s="252">
        <f t="shared" si="5"/>
        <v>2.7242880177122557</v>
      </c>
      <c r="AB25" s="252">
        <f t="shared" si="1"/>
        <v>3.7277177397904864</v>
      </c>
      <c r="AC25" s="252">
        <f t="shared" si="1"/>
        <v>3.357758645991251</v>
      </c>
    </row>
    <row r="26" spans="1:29" ht="13.5" customHeight="1">
      <c r="A26" s="82" t="s">
        <v>48</v>
      </c>
      <c r="B26" s="36"/>
      <c r="C26" s="36"/>
      <c r="D26" s="36">
        <v>98.15640349894493</v>
      </c>
      <c r="E26" s="36">
        <v>98.51144891389066</v>
      </c>
      <c r="F26" s="36">
        <v>99.68178528574316</v>
      </c>
      <c r="G26" s="36">
        <v>99.34097936801145</v>
      </c>
      <c r="H26" s="36">
        <v>94.98404659351537</v>
      </c>
      <c r="I26" s="36">
        <v>99.56689792828634</v>
      </c>
      <c r="J26" s="36">
        <v>102.05205802242557</v>
      </c>
      <c r="K26" s="36">
        <v>102.74599867069621</v>
      </c>
      <c r="L26" s="36">
        <v>102.2094889664648</v>
      </c>
      <c r="M26" s="36">
        <v>100.50013728602438</v>
      </c>
      <c r="N26" s="39">
        <v>95.49712774904964</v>
      </c>
      <c r="O26" s="233">
        <v>94.67607911670665</v>
      </c>
      <c r="P26" s="39">
        <v>104.53920034651232</v>
      </c>
      <c r="Q26" s="233">
        <v>99.97537146952702</v>
      </c>
      <c r="R26" s="39">
        <v>100.38270237495314</v>
      </c>
      <c r="S26" s="233">
        <v>95.43483333742302</v>
      </c>
      <c r="T26" s="179" t="s">
        <v>78</v>
      </c>
      <c r="V26" s="185">
        <f t="shared" si="2"/>
        <v>1.8369454384247472</v>
      </c>
      <c r="W26" s="185">
        <f t="shared" si="3"/>
        <v>1.6815970264019668</v>
      </c>
      <c r="X26" s="185">
        <f t="shared" si="4"/>
        <v>1.9404769778351862</v>
      </c>
      <c r="Y26" s="253">
        <f t="shared" si="5"/>
        <v>2.443825247361083</v>
      </c>
      <c r="Z26" s="253">
        <f t="shared" si="5"/>
        <v>2.7981752536553843</v>
      </c>
      <c r="AA26" s="253">
        <f t="shared" si="5"/>
        <v>2.7948822144250642</v>
      </c>
      <c r="AB26" s="253">
        <f t="shared" si="1"/>
        <v>2.2285097017377566</v>
      </c>
      <c r="AC26" s="253">
        <f t="shared" si="1"/>
        <v>2.759171799751107</v>
      </c>
    </row>
    <row r="27" spans="1:29" ht="13.5" customHeight="1">
      <c r="A27" s="81" t="s">
        <v>49</v>
      </c>
      <c r="B27" s="37"/>
      <c r="C27" s="37"/>
      <c r="D27" s="37">
        <v>105.22940550825078</v>
      </c>
      <c r="E27" s="37">
        <v>108.78920457908443</v>
      </c>
      <c r="F27" s="37">
        <v>105.56028018539345</v>
      </c>
      <c r="G27" s="37">
        <v>104.80620744786641</v>
      </c>
      <c r="H27" s="37">
        <v>103.1742187409727</v>
      </c>
      <c r="I27" s="37">
        <v>103.72802722712333</v>
      </c>
      <c r="J27" s="37">
        <v>104.61187250357236</v>
      </c>
      <c r="K27" s="37">
        <v>104.85027963105634</v>
      </c>
      <c r="L27" s="37">
        <v>107.79710947610246</v>
      </c>
      <c r="M27" s="37">
        <v>109.36618029974265</v>
      </c>
      <c r="N27" s="98">
        <v>115.04532784367905</v>
      </c>
      <c r="O27" s="232">
        <v>107.15421787159147</v>
      </c>
      <c r="P27" s="98">
        <v>108.63705089020502</v>
      </c>
      <c r="Q27" s="232">
        <v>106.18417948775725</v>
      </c>
      <c r="R27" s="98">
        <v>99.31689833323487</v>
      </c>
      <c r="S27" s="232">
        <v>99.99525255642374</v>
      </c>
      <c r="T27" s="178" t="s">
        <v>73</v>
      </c>
      <c r="V27" s="184">
        <f t="shared" si="2"/>
        <v>1.4756610797227605</v>
      </c>
      <c r="W27" s="184">
        <f t="shared" si="3"/>
        <v>1.7157317350360188</v>
      </c>
      <c r="X27" s="184">
        <f t="shared" si="4"/>
        <v>2.7812678049542656</v>
      </c>
      <c r="Y27" s="252">
        <f t="shared" si="5"/>
        <v>2.5850694000551058</v>
      </c>
      <c r="Z27" s="252">
        <f t="shared" si="5"/>
        <v>2.6829280830729503</v>
      </c>
      <c r="AA27" s="252">
        <f t="shared" si="5"/>
        <v>2.5451308790838665</v>
      </c>
      <c r="AB27" s="252">
        <f t="shared" si="1"/>
        <v>2.93086291985765</v>
      </c>
      <c r="AC27" s="252">
        <f t="shared" si="1"/>
        <v>3.3041403869276094</v>
      </c>
    </row>
    <row r="28" spans="1:29" ht="13.5" customHeight="1">
      <c r="A28" s="82" t="s">
        <v>31</v>
      </c>
      <c r="B28" s="36"/>
      <c r="C28" s="36"/>
      <c r="D28" s="36">
        <v>100.1562157969452</v>
      </c>
      <c r="E28" s="36">
        <v>99.98338457203702</v>
      </c>
      <c r="F28" s="36">
        <v>103.48702195041133</v>
      </c>
      <c r="G28" s="36">
        <v>98.94696351278594</v>
      </c>
      <c r="H28" s="36">
        <v>96.81253751321943</v>
      </c>
      <c r="I28" s="36">
        <v>101.23132364062451</v>
      </c>
      <c r="J28" s="36">
        <v>99.20373054523037</v>
      </c>
      <c r="K28" s="36">
        <v>99.0099660778873</v>
      </c>
      <c r="L28" s="36">
        <v>110.7405085348313</v>
      </c>
      <c r="M28" s="36">
        <v>99.8020016593336</v>
      </c>
      <c r="N28" s="39">
        <v>102.50489064486636</v>
      </c>
      <c r="O28" s="233">
        <v>99.55319761557158</v>
      </c>
      <c r="P28" s="39">
        <v>111.66291360667012</v>
      </c>
      <c r="Q28" s="233">
        <v>102.52377298547954</v>
      </c>
      <c r="R28" s="39">
        <v>102.08753791928704</v>
      </c>
      <c r="S28" s="233">
        <v>107.3240605818508</v>
      </c>
      <c r="T28" s="179" t="s">
        <v>74</v>
      </c>
      <c r="V28" s="185">
        <f t="shared" si="2"/>
        <v>2.982016373932984</v>
      </c>
      <c r="W28" s="185">
        <f t="shared" si="3"/>
        <v>2.52935159697507</v>
      </c>
      <c r="X28" s="185">
        <f t="shared" si="4"/>
        <v>2.654962662048527</v>
      </c>
      <c r="Y28" s="253">
        <f t="shared" si="5"/>
        <v>2.6893776185657643</v>
      </c>
      <c r="Z28" s="253">
        <f t="shared" si="5"/>
        <v>3.813580556212325</v>
      </c>
      <c r="AA28" s="253">
        <f t="shared" si="5"/>
        <v>3.6428297284723383</v>
      </c>
      <c r="AB28" s="253">
        <f t="shared" si="1"/>
        <v>3.3478906991090156</v>
      </c>
      <c r="AC28" s="253">
        <f t="shared" si="1"/>
        <v>3.880741734409966</v>
      </c>
    </row>
    <row r="29" spans="1:29" ht="13.5" customHeight="1">
      <c r="A29" s="81" t="s">
        <v>32</v>
      </c>
      <c r="B29" s="37"/>
      <c r="C29" s="37"/>
      <c r="D29" s="37">
        <v>113.93379014775684</v>
      </c>
      <c r="E29" s="37">
        <v>112.27893219371681</v>
      </c>
      <c r="F29" s="37">
        <v>96.2872678726762</v>
      </c>
      <c r="G29" s="37">
        <v>103.26966978699286</v>
      </c>
      <c r="H29" s="37">
        <v>100.58019590140326</v>
      </c>
      <c r="I29" s="37">
        <v>107.68021188975314</v>
      </c>
      <c r="J29" s="37">
        <v>110.38114610412167</v>
      </c>
      <c r="K29" s="37">
        <v>115.55234565920603</v>
      </c>
      <c r="L29" s="37">
        <v>116.73018483513344</v>
      </c>
      <c r="M29" s="37">
        <v>108.40716162009181</v>
      </c>
      <c r="N29" s="98">
        <v>104.64683937053196</v>
      </c>
      <c r="O29" s="232">
        <v>100.9007903518364</v>
      </c>
      <c r="P29" s="98">
        <v>96.99941563026407</v>
      </c>
      <c r="Q29" s="232">
        <v>101.34156795190053</v>
      </c>
      <c r="R29" s="98">
        <v>103.62900791235592</v>
      </c>
      <c r="S29" s="232">
        <v>103.05769793906236</v>
      </c>
      <c r="T29" s="178" t="s">
        <v>75</v>
      </c>
      <c r="V29" s="184">
        <f t="shared" si="2"/>
        <v>5.890657917669062</v>
      </c>
      <c r="W29" s="184">
        <f t="shared" si="3"/>
        <v>5.265189186901752</v>
      </c>
      <c r="X29" s="184">
        <f t="shared" si="4"/>
        <v>5.1083218323693185</v>
      </c>
      <c r="Y29" s="252">
        <f t="shared" si="5"/>
        <v>5.30662868248654</v>
      </c>
      <c r="Z29" s="252">
        <f t="shared" si="5"/>
        <v>5.235413906727753</v>
      </c>
      <c r="AA29" s="252">
        <f t="shared" si="5"/>
        <v>5.428224090236986</v>
      </c>
      <c r="AB29" s="252">
        <f t="shared" si="1"/>
        <v>5.12334288914172</v>
      </c>
      <c r="AC29" s="252">
        <f t="shared" si="1"/>
        <v>5.282475053750254</v>
      </c>
    </row>
    <row r="30" spans="1:29" ht="13.5" customHeight="1">
      <c r="A30" s="82" t="s">
        <v>50</v>
      </c>
      <c r="B30" s="36"/>
      <c r="C30" s="36"/>
      <c r="D30" s="36">
        <v>94.88289689611787</v>
      </c>
      <c r="E30" s="36">
        <v>95.96788824882223</v>
      </c>
      <c r="F30" s="36">
        <v>100.05073456818288</v>
      </c>
      <c r="G30" s="36">
        <v>104.97608476337923</v>
      </c>
      <c r="H30" s="36">
        <v>100.65898195356453</v>
      </c>
      <c r="I30" s="36">
        <v>100.76088511117969</v>
      </c>
      <c r="J30" s="36">
        <v>106.11179126776875</v>
      </c>
      <c r="K30" s="36">
        <v>102.85808027969077</v>
      </c>
      <c r="L30" s="36">
        <v>99.50376703055068</v>
      </c>
      <c r="M30" s="36">
        <v>100.59932738495145</v>
      </c>
      <c r="N30" s="39">
        <v>102.70309002864357</v>
      </c>
      <c r="O30" s="233">
        <v>101.55389950223619</v>
      </c>
      <c r="P30" s="39">
        <v>101.96932623749014</v>
      </c>
      <c r="Q30" s="233">
        <v>99.65436826780302</v>
      </c>
      <c r="R30" s="39">
        <v>100.43172848669633</v>
      </c>
      <c r="S30" s="233">
        <v>99.75772390255642</v>
      </c>
      <c r="T30" s="179" t="s">
        <v>70</v>
      </c>
      <c r="V30" s="185">
        <f t="shared" si="2"/>
        <v>2.4657190880404265</v>
      </c>
      <c r="W30" s="185">
        <f t="shared" si="3"/>
        <v>2.436120924695787</v>
      </c>
      <c r="X30" s="185">
        <f t="shared" si="4"/>
        <v>2.1945588169577617</v>
      </c>
      <c r="Y30" s="253">
        <f t="shared" si="5"/>
        <v>1.7476779166846454</v>
      </c>
      <c r="Z30" s="253">
        <f t="shared" si="5"/>
        <v>1.5941905831400647</v>
      </c>
      <c r="AA30" s="253">
        <f t="shared" si="5"/>
        <v>1.4185761976083413</v>
      </c>
      <c r="AB30" s="253">
        <f t="shared" si="1"/>
        <v>1.4367564749577937</v>
      </c>
      <c r="AC30" s="253">
        <f t="shared" si="1"/>
        <v>1.5249272243271519</v>
      </c>
    </row>
    <row r="31" spans="1:29" ht="13.5" customHeight="1">
      <c r="A31" s="81" t="s">
        <v>56</v>
      </c>
      <c r="B31" s="37"/>
      <c r="C31" s="37"/>
      <c r="D31" s="37">
        <v>90.59054856561617</v>
      </c>
      <c r="E31" s="37">
        <v>87.29085680264245</v>
      </c>
      <c r="F31" s="37">
        <v>98.06014117210947</v>
      </c>
      <c r="G31" s="37">
        <v>94.11887590239826</v>
      </c>
      <c r="H31" s="37">
        <v>95.56309735684107</v>
      </c>
      <c r="I31" s="37">
        <v>98.17611670289529</v>
      </c>
      <c r="J31" s="37">
        <v>99.73705538890347</v>
      </c>
      <c r="K31" s="37">
        <v>111.4410823240306</v>
      </c>
      <c r="L31" s="37">
        <v>98.8032039472067</v>
      </c>
      <c r="M31" s="37">
        <v>96.43751403232199</v>
      </c>
      <c r="N31" s="98">
        <v>101.18177657367376</v>
      </c>
      <c r="O31" s="232">
        <v>103.51397477512269</v>
      </c>
      <c r="P31" s="98">
        <v>101.89391780678278</v>
      </c>
      <c r="Q31" s="232">
        <v>86.86991520496224</v>
      </c>
      <c r="R31" s="98">
        <v>97.52566335531922</v>
      </c>
      <c r="S31" s="232">
        <v>95.71880491890701</v>
      </c>
      <c r="T31" s="178" t="s">
        <v>77</v>
      </c>
      <c r="V31" s="184">
        <f t="shared" si="2"/>
        <v>4.180895259250864</v>
      </c>
      <c r="W31" s="184">
        <f t="shared" si="3"/>
        <v>4.2216706875325585</v>
      </c>
      <c r="X31" s="184">
        <f t="shared" si="4"/>
        <v>3.786874967039658</v>
      </c>
      <c r="Y31" s="252">
        <f t="shared" si="5"/>
        <v>3.4121507583058417</v>
      </c>
      <c r="Z31" s="252">
        <f t="shared" si="5"/>
        <v>3.5368211111078383</v>
      </c>
      <c r="AA31" s="252">
        <f t="shared" si="5"/>
        <v>4.1917959624286025</v>
      </c>
      <c r="AB31" s="252">
        <f t="shared" si="1"/>
        <v>3.995539362580787</v>
      </c>
      <c r="AC31" s="252">
        <f t="shared" si="1"/>
        <v>4.241270540979615</v>
      </c>
    </row>
    <row r="32" spans="1:29" ht="13.5" customHeight="1">
      <c r="A32" s="82" t="s">
        <v>33</v>
      </c>
      <c r="B32" s="36"/>
      <c r="C32" s="36"/>
      <c r="D32" s="36">
        <v>99.99812969400766</v>
      </c>
      <c r="E32" s="36">
        <v>93.273932458685</v>
      </c>
      <c r="F32" s="36">
        <v>91.48681039462012</v>
      </c>
      <c r="G32" s="36">
        <v>97.24351716217001</v>
      </c>
      <c r="H32" s="36">
        <v>97.32976390261886</v>
      </c>
      <c r="I32" s="36">
        <v>100.7218682540981</v>
      </c>
      <c r="J32" s="36">
        <v>101.28305760180551</v>
      </c>
      <c r="K32" s="36">
        <v>101.02502377618698</v>
      </c>
      <c r="L32" s="36">
        <v>96.92936712428624</v>
      </c>
      <c r="M32" s="36">
        <v>103.46891823057285</v>
      </c>
      <c r="N32" s="39">
        <v>100.54834591458817</v>
      </c>
      <c r="O32" s="233">
        <v>90.68388430386076</v>
      </c>
      <c r="P32" s="39">
        <v>103.93778523768256</v>
      </c>
      <c r="Q32" s="233">
        <v>100.08717056999612</v>
      </c>
      <c r="R32" s="39">
        <v>102.09620659302685</v>
      </c>
      <c r="S32" s="233">
        <v>100.92350550603611</v>
      </c>
      <c r="T32" s="179" t="s">
        <v>76</v>
      </c>
      <c r="V32" s="185">
        <f t="shared" si="2"/>
        <v>2.6987367197910093</v>
      </c>
      <c r="W32" s="185">
        <f t="shared" si="3"/>
        <v>3.023360651429087</v>
      </c>
      <c r="X32" s="185">
        <f t="shared" si="4"/>
        <v>3.0783822734871378</v>
      </c>
      <c r="Y32" s="253">
        <f t="shared" si="5"/>
        <v>3.337387088969561</v>
      </c>
      <c r="Z32" s="253">
        <f t="shared" si="5"/>
        <v>3.0164160220424305</v>
      </c>
      <c r="AA32" s="253">
        <f t="shared" si="5"/>
        <v>2.7723080287885993</v>
      </c>
      <c r="AB32" s="253">
        <f t="shared" si="1"/>
        <v>2.5086148186147668</v>
      </c>
      <c r="AC32" s="253">
        <f t="shared" si="1"/>
        <v>2.5189114918539017</v>
      </c>
    </row>
    <row r="33" spans="1:29" ht="13.5" customHeight="1">
      <c r="A33" s="81" t="s">
        <v>34</v>
      </c>
      <c r="B33" s="37"/>
      <c r="C33" s="37"/>
      <c r="D33" s="37">
        <v>95.90181617871256</v>
      </c>
      <c r="E33" s="37">
        <v>112.03714162086307</v>
      </c>
      <c r="F33" s="37">
        <v>104.22058332590058</v>
      </c>
      <c r="G33" s="37">
        <v>107.60960907624151</v>
      </c>
      <c r="H33" s="37">
        <v>113.87966625242669</v>
      </c>
      <c r="I33" s="37">
        <v>112.24249847439924</v>
      </c>
      <c r="J33" s="37">
        <v>116.05062304953495</v>
      </c>
      <c r="K33" s="37">
        <v>111.42265799058124</v>
      </c>
      <c r="L33" s="37">
        <v>111.85191882296348</v>
      </c>
      <c r="M33" s="37">
        <v>104.46353161990365</v>
      </c>
      <c r="N33" s="98">
        <v>102.88679747793714</v>
      </c>
      <c r="O33" s="232">
        <v>99.3632076854988</v>
      </c>
      <c r="P33" s="98">
        <v>105.750537706279</v>
      </c>
      <c r="Q33" s="232">
        <v>108.75596806785686</v>
      </c>
      <c r="R33" s="98">
        <v>119.52200787527131</v>
      </c>
      <c r="S33" s="232">
        <v>112.69016984666203</v>
      </c>
      <c r="T33" s="178" t="s">
        <v>78</v>
      </c>
      <c r="V33" s="184">
        <f t="shared" si="2"/>
        <v>2.6246205627714065</v>
      </c>
      <c r="W33" s="184">
        <f t="shared" si="3"/>
        <v>4.735295672770496</v>
      </c>
      <c r="X33" s="184">
        <f t="shared" si="4"/>
        <v>3.897097916863551</v>
      </c>
      <c r="Y33" s="252">
        <f t="shared" si="5"/>
        <v>4.690363540442394</v>
      </c>
      <c r="Z33" s="252">
        <f t="shared" si="5"/>
        <v>4.537368102404551</v>
      </c>
      <c r="AA33" s="252">
        <f t="shared" si="5"/>
        <v>4.440577673866768</v>
      </c>
      <c r="AB33" s="252">
        <f t="shared" si="1"/>
        <v>4.986966365527479</v>
      </c>
      <c r="AC33" s="252">
        <f t="shared" si="1"/>
        <v>5.031733502753758</v>
      </c>
    </row>
    <row r="34" spans="1:29" ht="13.5" customHeight="1">
      <c r="A34" s="82" t="s">
        <v>35</v>
      </c>
      <c r="B34" s="36"/>
      <c r="C34" s="36"/>
      <c r="D34" s="36">
        <v>101.53078309890249</v>
      </c>
      <c r="E34" s="36">
        <v>109.11044358054936</v>
      </c>
      <c r="F34" s="36">
        <v>97.32445444077506</v>
      </c>
      <c r="G34" s="36">
        <v>97.85515192518349</v>
      </c>
      <c r="H34" s="36">
        <v>98.2236439567465</v>
      </c>
      <c r="I34" s="36">
        <v>101.46541034997985</v>
      </c>
      <c r="J34" s="36">
        <v>103.11129925725042</v>
      </c>
      <c r="K34" s="36">
        <v>97.76589397454296</v>
      </c>
      <c r="L34" s="36">
        <v>104.6309922531064</v>
      </c>
      <c r="M34" s="36">
        <v>103.0754186276426</v>
      </c>
      <c r="N34" s="39">
        <v>107.68249639702938</v>
      </c>
      <c r="O34" s="233">
        <v>115.373683966071</v>
      </c>
      <c r="P34" s="39">
        <v>116.96895142962794</v>
      </c>
      <c r="Q34" s="233">
        <v>98.45533539593363</v>
      </c>
      <c r="R34" s="39">
        <v>101.19248002216324</v>
      </c>
      <c r="S34" s="233">
        <v>96.97103929654784</v>
      </c>
      <c r="T34" s="179" t="s">
        <v>77</v>
      </c>
      <c r="V34" s="185">
        <f t="shared" si="2"/>
        <v>3.393625142954752</v>
      </c>
      <c r="W34" s="185">
        <f t="shared" si="3"/>
        <v>2.8936504577247275</v>
      </c>
      <c r="X34" s="185">
        <f t="shared" si="4"/>
        <v>3.497609546835031</v>
      </c>
      <c r="Y34" s="253">
        <f t="shared" si="5"/>
        <v>4.123933585387195</v>
      </c>
      <c r="Z34" s="253">
        <f t="shared" si="5"/>
        <v>5.2389894381924975</v>
      </c>
      <c r="AA34" s="253">
        <f t="shared" si="5"/>
        <v>5.199838822069824</v>
      </c>
      <c r="AB34" s="253">
        <f t="shared" si="1"/>
        <v>5.021708658144813</v>
      </c>
      <c r="AC34" s="253">
        <f t="shared" si="1"/>
        <v>5.313017559573709</v>
      </c>
    </row>
    <row r="35" spans="1:29" ht="13.5" customHeight="1">
      <c r="A35" s="81" t="s">
        <v>36</v>
      </c>
      <c r="B35" s="37"/>
      <c r="C35" s="37"/>
      <c r="D35" s="37">
        <v>102.64165326578858</v>
      </c>
      <c r="E35" s="37">
        <v>100.35855150585154</v>
      </c>
      <c r="F35" s="37">
        <v>99.97965317939538</v>
      </c>
      <c r="G35" s="37">
        <v>102.05198519028977</v>
      </c>
      <c r="H35" s="37">
        <v>102.80987442722964</v>
      </c>
      <c r="I35" s="37">
        <v>102.8875481202807</v>
      </c>
      <c r="J35" s="37">
        <v>104.43525476109915</v>
      </c>
      <c r="K35" s="37">
        <v>107.1120634792791</v>
      </c>
      <c r="L35" s="37">
        <v>103.28710972634131</v>
      </c>
      <c r="M35" s="37">
        <v>100.95636392402585</v>
      </c>
      <c r="N35" s="98">
        <v>103.37369285747072</v>
      </c>
      <c r="O35" s="232">
        <v>103.57335844095508</v>
      </c>
      <c r="P35" s="98">
        <v>104.06888234793006</v>
      </c>
      <c r="Q35" s="232">
        <v>109.34758529968771</v>
      </c>
      <c r="R35" s="98">
        <v>110.17136583620952</v>
      </c>
      <c r="S35" s="232">
        <v>119.98303327754304</v>
      </c>
      <c r="T35" s="178" t="s">
        <v>79</v>
      </c>
      <c r="V35" s="184">
        <f t="shared" si="2"/>
        <v>1.5652389730292402</v>
      </c>
      <c r="W35" s="184">
        <f t="shared" si="3"/>
        <v>1.4543643448878782</v>
      </c>
      <c r="X35" s="184">
        <f t="shared" si="4"/>
        <v>1.5108570137885438</v>
      </c>
      <c r="Y35" s="252">
        <f t="shared" si="5"/>
        <v>1.3096054423924002</v>
      </c>
      <c r="Z35" s="252">
        <f t="shared" si="5"/>
        <v>1.073421143860567</v>
      </c>
      <c r="AA35" s="252">
        <f t="shared" si="5"/>
        <v>1.6678767049552277</v>
      </c>
      <c r="AB35" s="252">
        <f t="shared" si="1"/>
        <v>2.373409435438512</v>
      </c>
      <c r="AC35" s="252">
        <f t="shared" si="1"/>
        <v>4.018112782500552</v>
      </c>
    </row>
    <row r="36" spans="1:29" ht="13.5" customHeight="1">
      <c r="A36" s="82" t="s">
        <v>37</v>
      </c>
      <c r="B36" s="36"/>
      <c r="C36" s="36"/>
      <c r="D36" s="36">
        <v>100.77425176987562</v>
      </c>
      <c r="E36" s="36">
        <v>101.40913035225869</v>
      </c>
      <c r="F36" s="36">
        <v>100.86268408510743</v>
      </c>
      <c r="G36" s="36">
        <v>103.16447941917045</v>
      </c>
      <c r="H36" s="36">
        <v>109.79821517689581</v>
      </c>
      <c r="I36" s="36">
        <v>111.41071333864971</v>
      </c>
      <c r="J36" s="36">
        <v>117.20264479102411</v>
      </c>
      <c r="K36" s="36">
        <v>102.80916539260048</v>
      </c>
      <c r="L36" s="36">
        <v>101.95254374763809</v>
      </c>
      <c r="M36" s="36">
        <v>100.96241632584844</v>
      </c>
      <c r="N36" s="39">
        <v>101.86101076778313</v>
      </c>
      <c r="O36" s="233">
        <v>102.61322189471176</v>
      </c>
      <c r="P36" s="39">
        <v>102.36029500645355</v>
      </c>
      <c r="Q36" s="233">
        <v>100.88382210168645</v>
      </c>
      <c r="R36" s="39">
        <v>103.147830907881</v>
      </c>
      <c r="S36" s="233">
        <v>101.87866788926472</v>
      </c>
      <c r="T36" s="179" t="s">
        <v>80</v>
      </c>
      <c r="V36" s="185">
        <f t="shared" si="2"/>
        <v>5.045745548203836</v>
      </c>
      <c r="W36" s="185">
        <f t="shared" si="3"/>
        <v>4.661539997369791</v>
      </c>
      <c r="X36" s="185">
        <f t="shared" si="4"/>
        <v>4.596334457495347</v>
      </c>
      <c r="Y36" s="253">
        <f t="shared" si="5"/>
        <v>4.524088964948158</v>
      </c>
      <c r="Z36" s="253">
        <f t="shared" si="5"/>
        <v>4.434232309667384</v>
      </c>
      <c r="AA36" s="253">
        <f t="shared" si="5"/>
        <v>4.571071748716429</v>
      </c>
      <c r="AB36" s="253">
        <f t="shared" si="1"/>
        <v>3.91452505496369</v>
      </c>
      <c r="AC36" s="253">
        <f t="shared" si="1"/>
        <v>2.727096581706989</v>
      </c>
    </row>
    <row r="37" spans="1:29" ht="13.5" customHeight="1">
      <c r="A37" s="81" t="s">
        <v>62</v>
      </c>
      <c r="B37" s="37"/>
      <c r="C37" s="37"/>
      <c r="D37" s="37">
        <v>102.21259835893694</v>
      </c>
      <c r="E37" s="37">
        <v>103.03667697666215</v>
      </c>
      <c r="F37" s="37">
        <v>103.82385593831845</v>
      </c>
      <c r="G37" s="37">
        <v>106.48946292486205</v>
      </c>
      <c r="H37" s="37">
        <v>103.96173649601752</v>
      </c>
      <c r="I37" s="37">
        <v>107.40408747602501</v>
      </c>
      <c r="J37" s="37">
        <v>109.33591848269523</v>
      </c>
      <c r="K37" s="37">
        <v>111.85476271164048</v>
      </c>
      <c r="L37" s="37">
        <v>109.38633573972429</v>
      </c>
      <c r="M37" s="37">
        <v>108.37390981195504</v>
      </c>
      <c r="N37" s="98">
        <v>106.54862926659403</v>
      </c>
      <c r="O37" s="232">
        <v>102.95660431120967</v>
      </c>
      <c r="P37" s="98">
        <v>101.90602109050853</v>
      </c>
      <c r="Q37" s="232">
        <v>105.73914267108793</v>
      </c>
      <c r="R37" s="98">
        <v>106.32042924266467</v>
      </c>
      <c r="S37" s="232">
        <v>105.70894396686639</v>
      </c>
      <c r="T37" s="178" t="s">
        <v>81</v>
      </c>
      <c r="V37" s="184">
        <f t="shared" si="2"/>
        <v>2.583671509278105</v>
      </c>
      <c r="W37" s="184">
        <f t="shared" si="3"/>
        <v>2.683068352724294</v>
      </c>
      <c r="X37" s="184">
        <f t="shared" si="4"/>
        <v>2.249465261958585</v>
      </c>
      <c r="Y37" s="252">
        <f t="shared" si="5"/>
        <v>2.2574725285038326</v>
      </c>
      <c r="Z37" s="252">
        <f t="shared" si="5"/>
        <v>2.449256013284824</v>
      </c>
      <c r="AA37" s="252">
        <f t="shared" si="5"/>
        <v>2.524288038662236</v>
      </c>
      <c r="AB37" s="252">
        <f aca="true" t="shared" si="6" ref="AB37:AB42">AVEDEV(I37:R37)</f>
        <v>2.288418763997521</v>
      </c>
      <c r="AC37" s="252">
        <f aca="true" t="shared" si="7" ref="AC37:AC42">AVEDEV(J37:S37)</f>
        <v>2.339729565607307</v>
      </c>
    </row>
    <row r="38" spans="1:29" ht="13.5" customHeight="1">
      <c r="A38" s="82" t="s">
        <v>51</v>
      </c>
      <c r="B38" s="36"/>
      <c r="C38" s="36"/>
      <c r="D38" s="36">
        <v>116.75194352846307</v>
      </c>
      <c r="E38" s="36">
        <v>102.52606954901009</v>
      </c>
      <c r="F38" s="36">
        <v>100.4639743663935</v>
      </c>
      <c r="G38" s="36">
        <v>101.93282248191538</v>
      </c>
      <c r="H38" s="36">
        <v>102.21619727249455</v>
      </c>
      <c r="I38" s="36">
        <v>100.67180390749965</v>
      </c>
      <c r="J38" s="36">
        <v>106.41384176317857</v>
      </c>
      <c r="K38" s="36">
        <v>106.59637826094696</v>
      </c>
      <c r="L38" s="36">
        <v>105.80462465738327</v>
      </c>
      <c r="M38" s="36">
        <v>110.53677941191368</v>
      </c>
      <c r="N38" s="39">
        <v>108.09764994251412</v>
      </c>
      <c r="O38" s="233">
        <v>106.3350043682683</v>
      </c>
      <c r="P38" s="39">
        <v>103.0483386329816</v>
      </c>
      <c r="Q38" s="233">
        <v>102.13199605391587</v>
      </c>
      <c r="R38" s="39">
        <v>101.62997822400794</v>
      </c>
      <c r="S38" s="233">
        <v>98.98491637519575</v>
      </c>
      <c r="T38" s="179" t="s">
        <v>70</v>
      </c>
      <c r="V38" s="185">
        <f t="shared" si="2"/>
        <v>2.20755064611264</v>
      </c>
      <c r="W38" s="185">
        <f t="shared" si="3"/>
        <v>3.8292700044572383</v>
      </c>
      <c r="X38" s="185">
        <f t="shared" si="4"/>
        <v>2.9638406458623434</v>
      </c>
      <c r="Y38" s="253">
        <f t="shared" si="5"/>
        <v>2.8685665089400247</v>
      </c>
      <c r="Z38" s="253">
        <f t="shared" si="5"/>
        <v>2.5584427969494543</v>
      </c>
      <c r="AA38" s="253">
        <f t="shared" si="5"/>
        <v>2.5345419683093966</v>
      </c>
      <c r="AB38" s="253">
        <f t="shared" si="6"/>
        <v>2.6048882541277876</v>
      </c>
      <c r="AC38" s="253">
        <f t="shared" si="7"/>
        <v>2.8073147580042574</v>
      </c>
    </row>
    <row r="39" spans="1:29" ht="13.5" customHeight="1">
      <c r="A39" s="81" t="s">
        <v>52</v>
      </c>
      <c r="B39" s="37"/>
      <c r="C39" s="37"/>
      <c r="D39" s="37">
        <v>101.95680717237316</v>
      </c>
      <c r="E39" s="37">
        <v>98.42143196657705</v>
      </c>
      <c r="F39" s="37">
        <v>104.5956464986111</v>
      </c>
      <c r="G39" s="37">
        <v>102.01486273293892</v>
      </c>
      <c r="H39" s="37">
        <v>102.13701250097603</v>
      </c>
      <c r="I39" s="37">
        <v>103.55144918826105</v>
      </c>
      <c r="J39" s="37">
        <v>102.03429279707703</v>
      </c>
      <c r="K39" s="37">
        <v>103.19921326660531</v>
      </c>
      <c r="L39" s="37">
        <v>102.12577601645883</v>
      </c>
      <c r="M39" s="37">
        <v>101.15598848860881</v>
      </c>
      <c r="N39" s="98">
        <v>100.43003305828194</v>
      </c>
      <c r="O39" s="232">
        <v>99.73741833380643</v>
      </c>
      <c r="P39" s="98">
        <v>101.14986062438642</v>
      </c>
      <c r="Q39" s="232">
        <v>103.25944347461432</v>
      </c>
      <c r="R39" s="98">
        <v>101.15431823870884</v>
      </c>
      <c r="S39" s="232">
        <v>93.09121817610084</v>
      </c>
      <c r="T39" s="178" t="s">
        <v>82</v>
      </c>
      <c r="V39" s="184">
        <f t="shared" si="2"/>
        <v>1.1416067726657406</v>
      </c>
      <c r="W39" s="184">
        <f t="shared" si="3"/>
        <v>1.0025714313337346</v>
      </c>
      <c r="X39" s="184">
        <f t="shared" si="4"/>
        <v>1.1784516881702032</v>
      </c>
      <c r="Y39" s="252">
        <f t="shared" si="5"/>
        <v>1.0236502060199186</v>
      </c>
      <c r="Z39" s="252">
        <f t="shared" si="5"/>
        <v>0.9082124595753414</v>
      </c>
      <c r="AA39" s="252">
        <f t="shared" si="5"/>
        <v>1.0077789189093707</v>
      </c>
      <c r="AB39" s="252">
        <f t="shared" si="6"/>
        <v>1.0542555999224092</v>
      </c>
      <c r="AC39" s="252">
        <f t="shared" si="7"/>
        <v>1.7885198348410882</v>
      </c>
    </row>
    <row r="40" spans="1:29" ht="13.5" customHeight="1">
      <c r="A40" s="82" t="s">
        <v>38</v>
      </c>
      <c r="B40" s="36"/>
      <c r="C40" s="36"/>
      <c r="D40" s="36">
        <v>121.3777912163475</v>
      </c>
      <c r="E40" s="36">
        <v>112.9936625060074</v>
      </c>
      <c r="F40" s="36">
        <v>109.16673180534563</v>
      </c>
      <c r="G40" s="36">
        <v>104.86872786007075</v>
      </c>
      <c r="H40" s="36">
        <v>101.84480815038953</v>
      </c>
      <c r="I40" s="36">
        <v>104.86606087876702</v>
      </c>
      <c r="J40" s="36">
        <v>108.04384161360244</v>
      </c>
      <c r="K40" s="36">
        <v>100.18886293496914</v>
      </c>
      <c r="L40" s="36">
        <v>105.56946543070427</v>
      </c>
      <c r="M40" s="36">
        <v>100.28515597150253</v>
      </c>
      <c r="N40" s="39">
        <v>101.02379767084612</v>
      </c>
      <c r="O40" s="233">
        <v>99.86423432231247</v>
      </c>
      <c r="P40" s="39">
        <v>101.68279936249851</v>
      </c>
      <c r="Q40" s="233">
        <v>100.66258034037678</v>
      </c>
      <c r="R40" s="39">
        <v>101.08366516068372</v>
      </c>
      <c r="S40" s="233">
        <v>103.44831406447756</v>
      </c>
      <c r="T40" s="179" t="s">
        <v>82</v>
      </c>
      <c r="V40" s="185">
        <f t="shared" si="2"/>
        <v>3.093981370627356</v>
      </c>
      <c r="W40" s="185">
        <f t="shared" si="3"/>
        <v>4.779996758844101</v>
      </c>
      <c r="X40" s="185">
        <f t="shared" si="4"/>
        <v>3.2466510853555617</v>
      </c>
      <c r="Y40" s="253">
        <f t="shared" si="5"/>
        <v>2.930796853847032</v>
      </c>
      <c r="Z40" s="253">
        <f t="shared" si="5"/>
        <v>2.4105988209758693</v>
      </c>
      <c r="AA40" s="253">
        <f t="shared" si="5"/>
        <v>2.2539771840566045</v>
      </c>
      <c r="AB40" s="253">
        <f t="shared" si="6"/>
        <v>2.2996457634389587</v>
      </c>
      <c r="AC40" s="253">
        <f t="shared" si="7"/>
        <v>2.101161209438436</v>
      </c>
    </row>
    <row r="41" spans="1:29" s="76" customFormat="1" ht="13.5" customHeight="1">
      <c r="A41" s="84" t="s">
        <v>21</v>
      </c>
      <c r="B41" s="85"/>
      <c r="C41" s="85"/>
      <c r="D41" s="85">
        <f>MIN(D21:D40)</f>
        <v>90.59054856561617</v>
      </c>
      <c r="E41" s="85">
        <f aca="true" t="shared" si="8" ref="E41:J41">MIN(E21:E40)</f>
        <v>87.29085680264245</v>
      </c>
      <c r="F41" s="85">
        <f t="shared" si="8"/>
        <v>91.48681039462012</v>
      </c>
      <c r="G41" s="85">
        <f t="shared" si="8"/>
        <v>94.11887590239826</v>
      </c>
      <c r="H41" s="85">
        <f t="shared" si="8"/>
        <v>94.98404659351537</v>
      </c>
      <c r="I41" s="85">
        <f t="shared" si="8"/>
        <v>96.87782824881819</v>
      </c>
      <c r="J41" s="86">
        <f t="shared" si="8"/>
        <v>99.20373054523037</v>
      </c>
      <c r="K41" s="85">
        <f aca="true" t="shared" si="9" ref="K41:P41">MIN(K21:K40)</f>
        <v>97.76589397454296</v>
      </c>
      <c r="L41" s="85">
        <f t="shared" si="9"/>
        <v>96.92936712428624</v>
      </c>
      <c r="M41" s="85">
        <f t="shared" si="9"/>
        <v>96.43751403232199</v>
      </c>
      <c r="N41" s="174">
        <f t="shared" si="9"/>
        <v>95.49712774904964</v>
      </c>
      <c r="O41" s="234">
        <f t="shared" si="9"/>
        <v>90.68388430386076</v>
      </c>
      <c r="P41" s="174">
        <f t="shared" si="9"/>
        <v>96.99941563026407</v>
      </c>
      <c r="Q41" s="234">
        <f>MIN(Q21:Q40)</f>
        <v>86.86991520496224</v>
      </c>
      <c r="R41" s="174">
        <f>MIN(R21:R40)</f>
        <v>97.52566335531922</v>
      </c>
      <c r="S41" s="234">
        <f>MIN(S21:S40)</f>
        <v>93.09121817610084</v>
      </c>
      <c r="T41" s="180" t="s">
        <v>21</v>
      </c>
      <c r="V41" s="186">
        <f t="shared" si="2"/>
        <v>2.899996373777352</v>
      </c>
      <c r="W41" s="186">
        <f t="shared" si="3"/>
        <v>2.9574194416639656</v>
      </c>
      <c r="X41" s="186">
        <f t="shared" si="4"/>
        <v>2.4712461707588034</v>
      </c>
      <c r="Y41" s="258">
        <f t="shared" si="5"/>
        <v>2.0640828706126086</v>
      </c>
      <c r="Z41" s="258">
        <f t="shared" si="5"/>
        <v>1.7030278185782208</v>
      </c>
      <c r="AA41" s="258">
        <f t="shared" si="5"/>
        <v>2.627354183943436</v>
      </c>
      <c r="AB41" s="258">
        <f t="shared" si="6"/>
        <v>2.680853704981627</v>
      </c>
      <c r="AC41" s="258">
        <f t="shared" si="7"/>
        <v>2.9312202687715354</v>
      </c>
    </row>
    <row r="42" spans="1:29" s="137" customFormat="1" ht="13.5" customHeight="1">
      <c r="A42" s="134" t="s">
        <v>22</v>
      </c>
      <c r="B42" s="135"/>
      <c r="C42" s="135"/>
      <c r="D42" s="135">
        <f>MAX(D21:D40)</f>
        <v>121.3777912163475</v>
      </c>
      <c r="E42" s="135">
        <f aca="true" t="shared" si="10" ref="E42:J42">MAX(E21:E40)</f>
        <v>112.9936625060074</v>
      </c>
      <c r="F42" s="135">
        <f t="shared" si="10"/>
        <v>109.16673180534563</v>
      </c>
      <c r="G42" s="135">
        <f t="shared" si="10"/>
        <v>107.60960907624151</v>
      </c>
      <c r="H42" s="135">
        <f t="shared" si="10"/>
        <v>113.87966625242669</v>
      </c>
      <c r="I42" s="135">
        <f t="shared" si="10"/>
        <v>112.24249847439924</v>
      </c>
      <c r="J42" s="136">
        <f t="shared" si="10"/>
        <v>117.20264479102411</v>
      </c>
      <c r="K42" s="135">
        <f aca="true" t="shared" si="11" ref="K42:P42">MAX(K21:K40)</f>
        <v>115.55234565920603</v>
      </c>
      <c r="L42" s="135">
        <f t="shared" si="11"/>
        <v>116.73018483513344</v>
      </c>
      <c r="M42" s="135">
        <f t="shared" si="11"/>
        <v>110.53677941191368</v>
      </c>
      <c r="N42" s="175">
        <f t="shared" si="11"/>
        <v>115.04532784367905</v>
      </c>
      <c r="O42" s="235">
        <f t="shared" si="11"/>
        <v>115.373683966071</v>
      </c>
      <c r="P42" s="175">
        <f t="shared" si="11"/>
        <v>116.96895142962794</v>
      </c>
      <c r="Q42" s="235">
        <f>MAX(Q21:Q40)</f>
        <v>109.34758529968771</v>
      </c>
      <c r="R42" s="175">
        <f>MAX(R21:R40)</f>
        <v>119.52200787527131</v>
      </c>
      <c r="S42" s="235">
        <f>MAX(S21:S40)</f>
        <v>119.98303327754304</v>
      </c>
      <c r="T42" s="181" t="s">
        <v>22</v>
      </c>
      <c r="V42" s="186">
        <f t="shared" si="2"/>
        <v>2.6690424594745608</v>
      </c>
      <c r="W42" s="186">
        <f t="shared" si="3"/>
        <v>3.2193351480230303</v>
      </c>
      <c r="X42" s="186">
        <f t="shared" si="4"/>
        <v>2.586088810756185</v>
      </c>
      <c r="Y42" s="254">
        <f t="shared" si="5"/>
        <v>2.756034015655216</v>
      </c>
      <c r="Z42" s="271">
        <f t="shared" si="5"/>
        <v>2.4376246961815924</v>
      </c>
      <c r="AA42" s="271">
        <f t="shared" si="5"/>
        <v>2.2290675493680454</v>
      </c>
      <c r="AB42" s="271">
        <f t="shared" si="6"/>
        <v>2.485947937960681</v>
      </c>
      <c r="AC42" s="271">
        <f t="shared" si="7"/>
        <v>2.4551100028042385</v>
      </c>
    </row>
    <row r="43" spans="1:26" s="14" customFormat="1" ht="13.5" customHeight="1">
      <c r="A43" s="42"/>
      <c r="B43" s="39"/>
      <c r="C43" s="39"/>
      <c r="D43" s="39"/>
      <c r="E43" s="39"/>
      <c r="F43" s="39"/>
      <c r="G43" s="39"/>
      <c r="I43" s="15"/>
      <c r="J43" s="15"/>
      <c r="T43" s="182" t="s">
        <v>0</v>
      </c>
      <c r="V43" s="94"/>
      <c r="W43" s="94"/>
      <c r="X43" s="94"/>
      <c r="Y43" s="94"/>
      <c r="Z43" s="94"/>
    </row>
    <row r="44" spans="1:29" s="14" customFormat="1" ht="13.5" customHeight="1">
      <c r="A44" s="1" t="str">
        <f>+$A$1</f>
        <v>K1/I1</v>
      </c>
      <c r="B44" s="2" t="str">
        <f>+$B$1</f>
        <v>www.unil.ch/idheap/comparatif</v>
      </c>
      <c r="C44" s="3"/>
      <c r="D44" s="3"/>
      <c r="E44" s="3"/>
      <c r="F44" s="4"/>
      <c r="G44" s="4"/>
      <c r="I44" s="5" t="str">
        <f>+$I$1</f>
        <v>© IDHEAP</v>
      </c>
      <c r="J44" s="5" t="str">
        <f>+$J$1</f>
        <v>Update :</v>
      </c>
      <c r="K44" s="6">
        <f ca="1">NOW()</f>
        <v>43090.7927556713</v>
      </c>
      <c r="L44" s="15"/>
      <c r="M44" s="15"/>
      <c r="N44" s="15"/>
      <c r="O44" s="15"/>
      <c r="P44" s="15"/>
      <c r="Q44" s="15"/>
      <c r="R44" s="15"/>
      <c r="S44" s="15"/>
      <c r="T44" s="15"/>
      <c r="AA44" s="94"/>
      <c r="AB44" s="94"/>
      <c r="AC44" s="94"/>
    </row>
    <row r="45" spans="1:26" s="14" customFormat="1" ht="13.5" customHeight="1">
      <c r="A45" s="293" t="str">
        <f>+$A$2</f>
        <v>Deckung des Aufwands</v>
      </c>
      <c r="B45" s="293"/>
      <c r="C45" s="293"/>
      <c r="D45" s="293"/>
      <c r="E45" s="293"/>
      <c r="F45" s="293"/>
      <c r="G45" s="293"/>
      <c r="H45" s="293"/>
      <c r="I45" s="293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V45" s="94"/>
      <c r="W45" s="94"/>
      <c r="X45" s="94"/>
      <c r="Y45" s="94"/>
      <c r="Z45" s="94"/>
    </row>
    <row r="46" spans="1:26" s="14" customFormat="1" ht="13.5" customHeight="1" thickBot="1">
      <c r="A46" s="292" t="str">
        <f>+$A$3</f>
        <v>Laufender Ertrag in % des laufendes Aufwandes</v>
      </c>
      <c r="B46" s="292"/>
      <c r="C46" s="292"/>
      <c r="D46" s="292"/>
      <c r="E46" s="292"/>
      <c r="F46" s="292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94"/>
      <c r="W46" s="94"/>
      <c r="X46" s="94"/>
      <c r="Y46" s="94"/>
      <c r="Z46" s="94"/>
    </row>
    <row r="47" spans="1:26" s="14" customFormat="1" ht="13.5" customHeight="1" thickTop="1">
      <c r="A47" s="294" t="str">
        <f>+$A$4</f>
        <v>Couverture des charges</v>
      </c>
      <c r="B47" s="294"/>
      <c r="C47" s="294"/>
      <c r="D47" s="294"/>
      <c r="E47" s="294"/>
      <c r="F47" s="294"/>
      <c r="G47" s="294"/>
      <c r="H47" s="294"/>
      <c r="I47" s="294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V47" s="94"/>
      <c r="W47" s="94"/>
      <c r="X47" s="94"/>
      <c r="Y47" s="94"/>
      <c r="Z47" s="94"/>
    </row>
    <row r="48" spans="1:20" ht="13.5" customHeight="1" thickBot="1">
      <c r="A48" s="292" t="str">
        <f>+$A$5</f>
        <v>Revenus courants en % des charges courantes</v>
      </c>
      <c r="B48" s="292"/>
      <c r="C48" s="292"/>
      <c r="D48" s="292"/>
      <c r="E48" s="292"/>
      <c r="F48" s="292"/>
      <c r="G48" s="9"/>
      <c r="H48" s="9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6" s="14" customFormat="1" ht="13.5" customHeight="1" thickTop="1">
      <c r="A49" s="42"/>
      <c r="B49" s="39"/>
      <c r="C49" s="39"/>
      <c r="D49" s="39"/>
      <c r="E49" s="39"/>
      <c r="F49" s="39"/>
      <c r="G49" s="39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V49" s="94"/>
      <c r="W49" s="94"/>
      <c r="X49" s="94"/>
      <c r="Y49" s="94"/>
      <c r="Z49" s="94"/>
    </row>
    <row r="50" spans="1:26" s="14" customFormat="1" ht="13.5" customHeight="1">
      <c r="A50" s="25" t="s">
        <v>2</v>
      </c>
      <c r="B50" s="26" t="s">
        <v>83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V50" s="95"/>
      <c r="W50" s="95"/>
      <c r="X50" s="95"/>
      <c r="Y50" s="95"/>
      <c r="Z50" s="95"/>
    </row>
    <row r="51" spans="1:26" s="14" customFormat="1" ht="13.5" customHeight="1">
      <c r="A51" s="25" t="s">
        <v>3</v>
      </c>
      <c r="B51" s="29"/>
      <c r="C51" s="30"/>
      <c r="D51" s="30"/>
      <c r="E51" s="30"/>
      <c r="F51" s="30" t="s">
        <v>85</v>
      </c>
      <c r="G51" s="30" t="s">
        <v>86</v>
      </c>
      <c r="H51" s="30" t="s">
        <v>87</v>
      </c>
      <c r="I51" s="30" t="s">
        <v>88</v>
      </c>
      <c r="J51" s="30" t="s">
        <v>89</v>
      </c>
      <c r="K51" s="30" t="s">
        <v>90</v>
      </c>
      <c r="L51" s="30" t="s">
        <v>91</v>
      </c>
      <c r="M51" s="30" t="s">
        <v>66</v>
      </c>
      <c r="N51" s="31" t="s">
        <v>178</v>
      </c>
      <c r="O51" s="70" t="s">
        <v>179</v>
      </c>
      <c r="P51" s="70" t="s">
        <v>182</v>
      </c>
      <c r="Q51" s="230" t="s">
        <v>185</v>
      </c>
      <c r="R51" s="70" t="s">
        <v>186</v>
      </c>
      <c r="S51" s="230" t="s">
        <v>190</v>
      </c>
      <c r="T51" s="176"/>
      <c r="V51" s="95"/>
      <c r="W51" s="95"/>
      <c r="X51" s="95"/>
      <c r="Y51" s="95"/>
      <c r="Z51" s="95"/>
    </row>
    <row r="52" spans="1:26" s="14" customFormat="1" ht="13.5" customHeight="1">
      <c r="A52" s="32"/>
      <c r="B52" s="33"/>
      <c r="C52" s="34"/>
      <c r="D52" s="34"/>
      <c r="E52" s="34"/>
      <c r="F52" s="34"/>
      <c r="G52" s="34"/>
      <c r="J52" s="15"/>
      <c r="K52" s="15"/>
      <c r="L52" s="15"/>
      <c r="M52" s="15"/>
      <c r="N52" s="15"/>
      <c r="O52" s="15"/>
      <c r="P52" s="15"/>
      <c r="Q52" s="236"/>
      <c r="R52" s="23"/>
      <c r="S52" s="236"/>
      <c r="T52" s="177"/>
      <c r="V52" s="94"/>
      <c r="W52" s="94"/>
      <c r="X52" s="94"/>
      <c r="Y52" s="94"/>
      <c r="Z52" s="94"/>
    </row>
    <row r="53" spans="1:26" s="14" customFormat="1" ht="13.5" customHeight="1">
      <c r="A53" s="81" t="s">
        <v>27</v>
      </c>
      <c r="B53" s="37"/>
      <c r="C53" s="37"/>
      <c r="D53" s="37"/>
      <c r="E53" s="37"/>
      <c r="F53" s="37">
        <f aca="true" t="shared" si="12" ref="F53:N53">SUM(D21:F21)/3</f>
        <v>100.35801513176919</v>
      </c>
      <c r="G53" s="37">
        <f t="shared" si="12"/>
        <v>100.44900737751982</v>
      </c>
      <c r="H53" s="37">
        <f t="shared" si="12"/>
        <v>99.84576384513097</v>
      </c>
      <c r="I53" s="37">
        <f t="shared" si="12"/>
        <v>101.48369852209943</v>
      </c>
      <c r="J53" s="37">
        <f t="shared" si="12"/>
        <v>103.43011492019446</v>
      </c>
      <c r="K53" s="37">
        <f t="shared" si="12"/>
        <v>104.27925563908273</v>
      </c>
      <c r="L53" s="37">
        <f t="shared" si="12"/>
        <v>102.86379257995343</v>
      </c>
      <c r="M53" s="37">
        <f t="shared" si="12"/>
        <v>101.96847237341221</v>
      </c>
      <c r="N53" s="98">
        <f t="shared" si="12"/>
        <v>101.71759955576424</v>
      </c>
      <c r="O53" s="232">
        <f>SUM(M21:O21)/3</f>
        <v>100.73842839294169</v>
      </c>
      <c r="P53" s="98">
        <f>SUM(N21:P21)/3</f>
        <v>99.32876026993961</v>
      </c>
      <c r="Q53" s="232">
        <f>SUM(O21:Q21)/3</f>
        <v>98.72415328784473</v>
      </c>
      <c r="R53" s="98">
        <f>SUM(P21:R21)/3</f>
        <v>99.99734949217425</v>
      </c>
      <c r="S53" s="232">
        <f>SUM(Q21:S21)/3</f>
        <v>101.27403271859514</v>
      </c>
      <c r="T53" s="178" t="s">
        <v>69</v>
      </c>
      <c r="V53" s="94"/>
      <c r="W53" s="94"/>
      <c r="X53" s="94"/>
      <c r="Y53" s="94"/>
      <c r="Z53" s="94"/>
    </row>
    <row r="54" spans="1:26" s="14" customFormat="1" ht="13.5" customHeight="1">
      <c r="A54" s="82" t="s">
        <v>28</v>
      </c>
      <c r="B54" s="36"/>
      <c r="C54" s="36"/>
      <c r="D54" s="36"/>
      <c r="E54" s="36"/>
      <c r="F54" s="36">
        <f aca="true" t="shared" si="13" ref="F54:F72">SUM(D22:F22)/3</f>
        <v>102.1177589463414</v>
      </c>
      <c r="G54" s="36">
        <f aca="true" t="shared" si="14" ref="G54:G72">SUM(E22:G22)/3</f>
        <v>102.15931983314402</v>
      </c>
      <c r="H54" s="36">
        <f aca="true" t="shared" si="15" ref="H54:H72">SUM(F22:H22)/3</f>
        <v>100.18943081693442</v>
      </c>
      <c r="I54" s="36">
        <f aca="true" t="shared" si="16" ref="I54:I72">SUM(G22:I22)/3</f>
        <v>100.28221776797393</v>
      </c>
      <c r="J54" s="36">
        <f aca="true" t="shared" si="17" ref="J54:J72">SUM(H22:J22)/3</f>
        <v>99.96903322149767</v>
      </c>
      <c r="K54" s="36">
        <f aca="true" t="shared" si="18" ref="K54:K72">SUM(I22:K22)/3</f>
        <v>100.25291581513801</v>
      </c>
      <c r="L54" s="36">
        <f aca="true" t="shared" si="19" ref="L54:L72">SUM(J22:L22)/3</f>
        <v>100.65663965540722</v>
      </c>
      <c r="M54" s="36">
        <f aca="true" t="shared" si="20" ref="M54:M72">SUM(K22:M22)/3</f>
        <v>101.418156926599</v>
      </c>
      <c r="N54" s="39">
        <f aca="true" t="shared" si="21" ref="N54:N72">SUM(L22:N22)/3</f>
        <v>102.5628217196035</v>
      </c>
      <c r="O54" s="233">
        <f>SUM(M22:O22)/3</f>
        <v>101.96818457956012</v>
      </c>
      <c r="P54" s="39">
        <f>SUM(N22:P22)/3</f>
        <v>102.2242525750101</v>
      </c>
      <c r="Q54" s="233">
        <f aca="true" t="shared" si="22" ref="Q54:Q72">SUM(O22:Q22)/3</f>
        <v>102.32434117728123</v>
      </c>
      <c r="R54" s="39">
        <f>SUM(P22:R22)/3</f>
        <v>105.07772009993512</v>
      </c>
      <c r="S54" s="233">
        <f>SUM(Q22:S22)/3</f>
        <v>104.7993384070915</v>
      </c>
      <c r="T54" s="179" t="s">
        <v>70</v>
      </c>
      <c r="V54" s="94"/>
      <c r="W54" s="94"/>
      <c r="X54" s="94"/>
      <c r="Y54" s="94"/>
      <c r="Z54" s="94"/>
    </row>
    <row r="55" spans="1:26" s="14" customFormat="1" ht="13.5" customHeight="1">
      <c r="A55" s="81" t="s">
        <v>181</v>
      </c>
      <c r="B55" s="37"/>
      <c r="C55" s="37"/>
      <c r="D55" s="37"/>
      <c r="E55" s="37"/>
      <c r="F55" s="37">
        <f t="shared" si="13"/>
        <v>103.39397039592656</v>
      </c>
      <c r="G55" s="37">
        <f t="shared" si="14"/>
        <v>103.53610649668428</v>
      </c>
      <c r="H55" s="37">
        <f t="shared" si="15"/>
        <v>102.3589583001904</v>
      </c>
      <c r="I55" s="37">
        <f t="shared" si="16"/>
        <v>101.77889808340365</v>
      </c>
      <c r="J55" s="37">
        <f t="shared" si="17"/>
        <v>102.93786311145574</v>
      </c>
      <c r="K55" s="37">
        <f t="shared" si="18"/>
        <v>105.89900356248336</v>
      </c>
      <c r="L55" s="37">
        <f t="shared" si="19"/>
        <v>103.90026767536072</v>
      </c>
      <c r="M55" s="37">
        <f t="shared" si="20"/>
        <v>101.08961118808337</v>
      </c>
      <c r="N55" s="98"/>
      <c r="O55" s="232"/>
      <c r="P55" s="98"/>
      <c r="Q55" s="232"/>
      <c r="R55" s="98"/>
      <c r="S55" s="232"/>
      <c r="T55" s="178" t="s">
        <v>70</v>
      </c>
      <c r="V55" s="94"/>
      <c r="W55" s="94"/>
      <c r="X55" s="94"/>
      <c r="Y55" s="94"/>
      <c r="Z55" s="94"/>
    </row>
    <row r="56" spans="1:26" s="14" customFormat="1" ht="13.5" customHeight="1">
      <c r="A56" s="82" t="s">
        <v>29</v>
      </c>
      <c r="B56" s="36"/>
      <c r="C56" s="36"/>
      <c r="D56" s="36"/>
      <c r="E56" s="36"/>
      <c r="F56" s="36">
        <f t="shared" si="13"/>
        <v>104.58367042381207</v>
      </c>
      <c r="G56" s="36">
        <f t="shared" si="14"/>
        <v>104.64355063812572</v>
      </c>
      <c r="H56" s="36">
        <f t="shared" si="15"/>
        <v>103.90219824044739</v>
      </c>
      <c r="I56" s="36">
        <f t="shared" si="16"/>
        <v>105.22966045152965</v>
      </c>
      <c r="J56" s="36">
        <f t="shared" si="17"/>
        <v>107.79042455862275</v>
      </c>
      <c r="K56" s="36">
        <f t="shared" si="18"/>
        <v>109.03239925281751</v>
      </c>
      <c r="L56" s="36">
        <f t="shared" si="19"/>
        <v>106.52140684490875</v>
      </c>
      <c r="M56" s="36">
        <f t="shared" si="20"/>
        <v>102.14746263727834</v>
      </c>
      <c r="N56" s="39">
        <f t="shared" si="21"/>
        <v>99.11310811284062</v>
      </c>
      <c r="O56" s="233">
        <f aca="true" t="shared" si="23" ref="O56:O62">SUM(M24:O24)/3</f>
        <v>99.07498521517387</v>
      </c>
      <c r="P56" s="39">
        <f aca="true" t="shared" si="24" ref="P56:P62">SUM(N24:P24)/3</f>
        <v>100.41768173220606</v>
      </c>
      <c r="Q56" s="233">
        <f t="shared" si="22"/>
        <v>102.0975303151502</v>
      </c>
      <c r="R56" s="39">
        <f aca="true" t="shared" si="25" ref="R56:R72">SUM(P24:R24)/3</f>
        <v>103.93558605101072</v>
      </c>
      <c r="S56" s="233">
        <f aca="true" t="shared" si="26" ref="S56:S72">SUM(Q24:S24)/3</f>
        <v>106.29858565689756</v>
      </c>
      <c r="T56" s="179" t="s">
        <v>71</v>
      </c>
      <c r="V56" s="94"/>
      <c r="W56" s="94"/>
      <c r="X56" s="94"/>
      <c r="Y56" s="94"/>
      <c r="Z56" s="94"/>
    </row>
    <row r="57" spans="1:26" s="14" customFormat="1" ht="13.5" customHeight="1">
      <c r="A57" s="81" t="s">
        <v>30</v>
      </c>
      <c r="B57" s="37"/>
      <c r="C57" s="37"/>
      <c r="D57" s="37"/>
      <c r="E57" s="37"/>
      <c r="F57" s="37">
        <f t="shared" si="13"/>
        <v>98.72775128138225</v>
      </c>
      <c r="G57" s="37">
        <f t="shared" si="14"/>
        <v>97.56922955505416</v>
      </c>
      <c r="H57" s="37">
        <f t="shared" si="15"/>
        <v>97.34984089711277</v>
      </c>
      <c r="I57" s="37">
        <f t="shared" si="16"/>
        <v>98.08690100298871</v>
      </c>
      <c r="J57" s="37">
        <f t="shared" si="17"/>
        <v>98.45649221355552</v>
      </c>
      <c r="K57" s="37">
        <f t="shared" si="18"/>
        <v>98.50277034922239</v>
      </c>
      <c r="L57" s="37">
        <f t="shared" si="19"/>
        <v>99.43902415986447</v>
      </c>
      <c r="M57" s="37">
        <f t="shared" si="20"/>
        <v>100.18770638107888</v>
      </c>
      <c r="N57" s="98">
        <f t="shared" si="21"/>
        <v>102.04459891093335</v>
      </c>
      <c r="O57" s="232">
        <f t="shared" si="23"/>
        <v>103.94133063365807</v>
      </c>
      <c r="P57" s="98">
        <f t="shared" si="24"/>
        <v>103.96802648991661</v>
      </c>
      <c r="Q57" s="232">
        <f t="shared" si="22"/>
        <v>104.95241057850497</v>
      </c>
      <c r="R57" s="98">
        <f t="shared" si="25"/>
        <v>107.46906431412157</v>
      </c>
      <c r="S57" s="232">
        <f t="shared" si="26"/>
        <v>108.5879553758911</v>
      </c>
      <c r="T57" s="178" t="s">
        <v>72</v>
      </c>
      <c r="V57" s="94"/>
      <c r="W57" s="94"/>
      <c r="X57" s="94"/>
      <c r="Y57" s="94"/>
      <c r="Z57" s="94"/>
    </row>
    <row r="58" spans="1:26" s="14" customFormat="1" ht="13.5" customHeight="1">
      <c r="A58" s="82" t="s">
        <v>48</v>
      </c>
      <c r="B58" s="36"/>
      <c r="C58" s="36"/>
      <c r="D58" s="36"/>
      <c r="E58" s="36"/>
      <c r="F58" s="36">
        <f t="shared" si="13"/>
        <v>98.78321256619292</v>
      </c>
      <c r="G58" s="36">
        <f t="shared" si="14"/>
        <v>99.17807118921509</v>
      </c>
      <c r="H58" s="36">
        <f t="shared" si="15"/>
        <v>98.00227041575666</v>
      </c>
      <c r="I58" s="36">
        <f t="shared" si="16"/>
        <v>97.96397462993771</v>
      </c>
      <c r="J58" s="36">
        <f t="shared" si="17"/>
        <v>98.86766751474242</v>
      </c>
      <c r="K58" s="36">
        <f t="shared" si="18"/>
        <v>101.4549848738027</v>
      </c>
      <c r="L58" s="36">
        <f t="shared" si="19"/>
        <v>102.33584855319553</v>
      </c>
      <c r="M58" s="36">
        <f t="shared" si="20"/>
        <v>101.8185416410618</v>
      </c>
      <c r="N58" s="39">
        <f t="shared" si="21"/>
        <v>99.40225133384627</v>
      </c>
      <c r="O58" s="233">
        <f t="shared" si="23"/>
        <v>96.89111471726022</v>
      </c>
      <c r="P58" s="39">
        <f t="shared" si="24"/>
        <v>98.2374690707562</v>
      </c>
      <c r="Q58" s="233">
        <f t="shared" si="22"/>
        <v>99.730216977582</v>
      </c>
      <c r="R58" s="39">
        <f t="shared" si="25"/>
        <v>101.63242473033081</v>
      </c>
      <c r="S58" s="233">
        <f t="shared" si="26"/>
        <v>98.59763572730105</v>
      </c>
      <c r="T58" s="179" t="s">
        <v>78</v>
      </c>
      <c r="V58" s="94"/>
      <c r="W58" s="94"/>
      <c r="X58" s="94"/>
      <c r="Y58" s="94"/>
      <c r="Z58" s="94"/>
    </row>
    <row r="59" spans="1:26" s="14" customFormat="1" ht="13.5" customHeight="1">
      <c r="A59" s="81" t="s">
        <v>49</v>
      </c>
      <c r="B59" s="37"/>
      <c r="C59" s="37"/>
      <c r="D59" s="37"/>
      <c r="E59" s="37"/>
      <c r="F59" s="37">
        <f t="shared" si="13"/>
        <v>106.52629675757623</v>
      </c>
      <c r="G59" s="37">
        <f t="shared" si="14"/>
        <v>106.38523073744811</v>
      </c>
      <c r="H59" s="37">
        <f t="shared" si="15"/>
        <v>104.51356879141086</v>
      </c>
      <c r="I59" s="37">
        <f t="shared" si="16"/>
        <v>103.90281780532082</v>
      </c>
      <c r="J59" s="37">
        <f t="shared" si="17"/>
        <v>103.83803949055614</v>
      </c>
      <c r="K59" s="37">
        <f t="shared" si="18"/>
        <v>104.39672645391734</v>
      </c>
      <c r="L59" s="37">
        <f t="shared" si="19"/>
        <v>105.75308720357707</v>
      </c>
      <c r="M59" s="37">
        <f t="shared" si="20"/>
        <v>107.33785646896716</v>
      </c>
      <c r="N59" s="98">
        <f t="shared" si="21"/>
        <v>110.73620587317471</v>
      </c>
      <c r="O59" s="232">
        <f t="shared" si="23"/>
        <v>110.52190867167106</v>
      </c>
      <c r="P59" s="98">
        <f t="shared" si="24"/>
        <v>110.2788655351585</v>
      </c>
      <c r="Q59" s="232">
        <f t="shared" si="22"/>
        <v>107.3251494165179</v>
      </c>
      <c r="R59" s="98">
        <f t="shared" si="25"/>
        <v>104.71270957039904</v>
      </c>
      <c r="S59" s="232">
        <f t="shared" si="26"/>
        <v>101.83211012580529</v>
      </c>
      <c r="T59" s="178" t="s">
        <v>73</v>
      </c>
      <c r="V59" s="94"/>
      <c r="W59" s="94"/>
      <c r="X59" s="94"/>
      <c r="Y59" s="94"/>
      <c r="Z59" s="94"/>
    </row>
    <row r="60" spans="1:26" s="14" customFormat="1" ht="13.5" customHeight="1">
      <c r="A60" s="82" t="s">
        <v>31</v>
      </c>
      <c r="B60" s="36"/>
      <c r="C60" s="36"/>
      <c r="D60" s="36"/>
      <c r="E60" s="36"/>
      <c r="F60" s="36">
        <f t="shared" si="13"/>
        <v>101.20887410646452</v>
      </c>
      <c r="G60" s="36">
        <f t="shared" si="14"/>
        <v>100.80579001174476</v>
      </c>
      <c r="H60" s="36">
        <f t="shared" si="15"/>
        <v>99.74884099213891</v>
      </c>
      <c r="I60" s="36">
        <f t="shared" si="16"/>
        <v>98.99694155554329</v>
      </c>
      <c r="J60" s="36">
        <f t="shared" si="17"/>
        <v>99.0825305663581</v>
      </c>
      <c r="K60" s="36">
        <f t="shared" si="18"/>
        <v>99.81500675458074</v>
      </c>
      <c r="L60" s="36">
        <f t="shared" si="19"/>
        <v>102.98473505264967</v>
      </c>
      <c r="M60" s="36">
        <f t="shared" si="20"/>
        <v>103.18415875735074</v>
      </c>
      <c r="N60" s="39">
        <f t="shared" si="21"/>
        <v>104.34913361301041</v>
      </c>
      <c r="O60" s="233">
        <f t="shared" si="23"/>
        <v>100.62002997325719</v>
      </c>
      <c r="P60" s="39">
        <f t="shared" si="24"/>
        <v>104.57366728903601</v>
      </c>
      <c r="Q60" s="233">
        <f t="shared" si="22"/>
        <v>104.57996140257374</v>
      </c>
      <c r="R60" s="39">
        <f t="shared" si="25"/>
        <v>105.42474150381224</v>
      </c>
      <c r="S60" s="233">
        <f t="shared" si="26"/>
        <v>103.9784571622058</v>
      </c>
      <c r="T60" s="179" t="s">
        <v>74</v>
      </c>
      <c r="V60" s="94"/>
      <c r="W60" s="94"/>
      <c r="X60" s="94"/>
      <c r="Y60" s="94"/>
      <c r="Z60" s="94"/>
    </row>
    <row r="61" spans="1:26" s="14" customFormat="1" ht="13.5" customHeight="1">
      <c r="A61" s="81" t="s">
        <v>32</v>
      </c>
      <c r="B61" s="37"/>
      <c r="C61" s="37"/>
      <c r="D61" s="37"/>
      <c r="E61" s="37"/>
      <c r="F61" s="37">
        <f t="shared" si="13"/>
        <v>107.49999673804994</v>
      </c>
      <c r="G61" s="37">
        <f t="shared" si="14"/>
        <v>103.94528995112863</v>
      </c>
      <c r="H61" s="37">
        <f t="shared" si="15"/>
        <v>100.04571118702411</v>
      </c>
      <c r="I61" s="37">
        <f t="shared" si="16"/>
        <v>103.84335919271642</v>
      </c>
      <c r="J61" s="37">
        <f t="shared" si="17"/>
        <v>106.21385129842604</v>
      </c>
      <c r="K61" s="37">
        <f t="shared" si="18"/>
        <v>111.20456788436029</v>
      </c>
      <c r="L61" s="37">
        <f t="shared" si="19"/>
        <v>114.22122553282038</v>
      </c>
      <c r="M61" s="37">
        <f t="shared" si="20"/>
        <v>113.56323070481044</v>
      </c>
      <c r="N61" s="98">
        <f t="shared" si="21"/>
        <v>109.92806194191907</v>
      </c>
      <c r="O61" s="232">
        <f t="shared" si="23"/>
        <v>104.65159711415339</v>
      </c>
      <c r="P61" s="98">
        <f t="shared" si="24"/>
        <v>100.84901511754414</v>
      </c>
      <c r="Q61" s="232">
        <f t="shared" si="22"/>
        <v>99.74725797800033</v>
      </c>
      <c r="R61" s="98">
        <f t="shared" si="25"/>
        <v>100.65666383150683</v>
      </c>
      <c r="S61" s="232">
        <f t="shared" si="26"/>
        <v>102.67609126777295</v>
      </c>
      <c r="T61" s="178" t="s">
        <v>75</v>
      </c>
      <c r="V61" s="94"/>
      <c r="W61" s="94"/>
      <c r="X61" s="94"/>
      <c r="Y61" s="94"/>
      <c r="Z61" s="94"/>
    </row>
    <row r="62" spans="1:26" s="14" customFormat="1" ht="13.5" customHeight="1">
      <c r="A62" s="82" t="s">
        <v>50</v>
      </c>
      <c r="B62" s="36"/>
      <c r="C62" s="36"/>
      <c r="D62" s="36"/>
      <c r="E62" s="36"/>
      <c r="F62" s="36">
        <f t="shared" si="13"/>
        <v>96.96717323770766</v>
      </c>
      <c r="G62" s="36">
        <f t="shared" si="14"/>
        <v>100.33156919346145</v>
      </c>
      <c r="H62" s="36">
        <f t="shared" si="15"/>
        <v>101.89526709504223</v>
      </c>
      <c r="I62" s="36">
        <f t="shared" si="16"/>
        <v>102.1319839427078</v>
      </c>
      <c r="J62" s="36">
        <f t="shared" si="17"/>
        <v>102.51055277750432</v>
      </c>
      <c r="K62" s="36">
        <f t="shared" si="18"/>
        <v>103.24358555287972</v>
      </c>
      <c r="L62" s="36">
        <f t="shared" si="19"/>
        <v>102.82454619267007</v>
      </c>
      <c r="M62" s="36">
        <f t="shared" si="20"/>
        <v>100.98705823173096</v>
      </c>
      <c r="N62" s="39">
        <f t="shared" si="21"/>
        <v>100.93539481471525</v>
      </c>
      <c r="O62" s="233">
        <f t="shared" si="23"/>
        <v>101.61877230527709</v>
      </c>
      <c r="P62" s="39">
        <f t="shared" si="24"/>
        <v>102.07543858945662</v>
      </c>
      <c r="Q62" s="233">
        <f t="shared" si="22"/>
        <v>101.05919800250979</v>
      </c>
      <c r="R62" s="39">
        <f t="shared" si="25"/>
        <v>100.68514099732982</v>
      </c>
      <c r="S62" s="233">
        <f t="shared" si="26"/>
        <v>99.94794021901858</v>
      </c>
      <c r="T62" s="179" t="s">
        <v>70</v>
      </c>
      <c r="V62" s="94"/>
      <c r="W62" s="94"/>
      <c r="X62" s="94"/>
      <c r="Y62" s="94"/>
      <c r="Z62" s="94"/>
    </row>
    <row r="63" spans="1:26" s="14" customFormat="1" ht="13.5" customHeight="1">
      <c r="A63" s="81" t="s">
        <v>56</v>
      </c>
      <c r="B63" s="37"/>
      <c r="C63" s="37"/>
      <c r="D63" s="37"/>
      <c r="E63" s="37"/>
      <c r="F63" s="37">
        <v>91.91</v>
      </c>
      <c r="G63" s="37">
        <v>92.93</v>
      </c>
      <c r="H63" s="37">
        <v>95.76</v>
      </c>
      <c r="I63" s="37">
        <v>95.8</v>
      </c>
      <c r="J63" s="37">
        <v>96.14</v>
      </c>
      <c r="K63" s="37">
        <v>97.81</v>
      </c>
      <c r="L63" s="37">
        <v>98.02</v>
      </c>
      <c r="M63" s="37">
        <v>98.6</v>
      </c>
      <c r="N63" s="98">
        <v>98.78</v>
      </c>
      <c r="O63" s="232">
        <v>98.78</v>
      </c>
      <c r="P63" s="98">
        <v>98.78</v>
      </c>
      <c r="Q63" s="232">
        <f t="shared" si="22"/>
        <v>97.4259359289559</v>
      </c>
      <c r="R63" s="98">
        <f t="shared" si="25"/>
        <v>95.42983212235475</v>
      </c>
      <c r="S63" s="232">
        <f t="shared" si="26"/>
        <v>93.3714611597295</v>
      </c>
      <c r="T63" s="178" t="s">
        <v>77</v>
      </c>
      <c r="V63" s="94"/>
      <c r="W63" s="94"/>
      <c r="X63" s="94"/>
      <c r="Y63" s="94"/>
      <c r="Z63" s="94"/>
    </row>
    <row r="64" spans="1:26" s="14" customFormat="1" ht="13.5" customHeight="1">
      <c r="A64" s="82" t="s">
        <v>33</v>
      </c>
      <c r="B64" s="36"/>
      <c r="C64" s="36"/>
      <c r="D64" s="36"/>
      <c r="E64" s="36"/>
      <c r="F64" s="36">
        <f t="shared" si="13"/>
        <v>94.91962418243759</v>
      </c>
      <c r="G64" s="36">
        <f t="shared" si="14"/>
        <v>94.00142000515837</v>
      </c>
      <c r="H64" s="36">
        <f t="shared" si="15"/>
        <v>95.35336381980301</v>
      </c>
      <c r="I64" s="36">
        <f t="shared" si="16"/>
        <v>98.43171643962899</v>
      </c>
      <c r="J64" s="36">
        <f t="shared" si="17"/>
        <v>99.7782299195075</v>
      </c>
      <c r="K64" s="36">
        <f t="shared" si="18"/>
        <v>101.00998321069686</v>
      </c>
      <c r="L64" s="36">
        <f t="shared" si="19"/>
        <v>99.74581616742626</v>
      </c>
      <c r="M64" s="36">
        <f t="shared" si="20"/>
        <v>100.47443637701537</v>
      </c>
      <c r="N64" s="39">
        <f t="shared" si="21"/>
        <v>100.31554375648243</v>
      </c>
      <c r="O64" s="233">
        <f aca="true" t="shared" si="27" ref="O64:O72">SUM(M32:O32)/3</f>
        <v>98.23371614967392</v>
      </c>
      <c r="P64" s="39">
        <f aca="true" t="shared" si="28" ref="P64:P72">SUM(N32:P32)/3</f>
        <v>98.39000515204384</v>
      </c>
      <c r="Q64" s="233">
        <f t="shared" si="22"/>
        <v>98.23628003717981</v>
      </c>
      <c r="R64" s="39">
        <f t="shared" si="25"/>
        <v>102.04038746690185</v>
      </c>
      <c r="S64" s="233">
        <f t="shared" si="26"/>
        <v>101.03562755635302</v>
      </c>
      <c r="T64" s="179" t="s">
        <v>76</v>
      </c>
      <c r="V64" s="94"/>
      <c r="W64" s="94"/>
      <c r="X64" s="94"/>
      <c r="Y64" s="94"/>
      <c r="Z64" s="94"/>
    </row>
    <row r="65" spans="1:26" s="14" customFormat="1" ht="13.5" customHeight="1">
      <c r="A65" s="81" t="s">
        <v>34</v>
      </c>
      <c r="B65" s="37"/>
      <c r="C65" s="37"/>
      <c r="D65" s="37"/>
      <c r="E65" s="37"/>
      <c r="F65" s="37">
        <f t="shared" si="13"/>
        <v>104.05318037515873</v>
      </c>
      <c r="G65" s="37">
        <f t="shared" si="14"/>
        <v>107.95577800766837</v>
      </c>
      <c r="H65" s="37">
        <f t="shared" si="15"/>
        <v>108.56995288485625</v>
      </c>
      <c r="I65" s="37">
        <f t="shared" si="16"/>
        <v>111.24392460102247</v>
      </c>
      <c r="J65" s="37">
        <f t="shared" si="17"/>
        <v>114.05759592545364</v>
      </c>
      <c r="K65" s="37">
        <f t="shared" si="18"/>
        <v>113.23859317150514</v>
      </c>
      <c r="L65" s="37">
        <f t="shared" si="19"/>
        <v>113.10839995435988</v>
      </c>
      <c r="M65" s="37">
        <f t="shared" si="20"/>
        <v>109.24603614448279</v>
      </c>
      <c r="N65" s="98">
        <f t="shared" si="21"/>
        <v>106.40074930693476</v>
      </c>
      <c r="O65" s="232">
        <f t="shared" si="27"/>
        <v>102.23784559444653</v>
      </c>
      <c r="P65" s="98">
        <f t="shared" si="28"/>
        <v>102.66684762323831</v>
      </c>
      <c r="Q65" s="232">
        <f t="shared" si="22"/>
        <v>104.62323781987823</v>
      </c>
      <c r="R65" s="98">
        <f t="shared" si="25"/>
        <v>111.34283788313572</v>
      </c>
      <c r="S65" s="232">
        <f t="shared" si="26"/>
        <v>113.65604859659675</v>
      </c>
      <c r="T65" s="178" t="s">
        <v>78</v>
      </c>
      <c r="V65" s="94"/>
      <c r="W65" s="94"/>
      <c r="X65" s="94"/>
      <c r="Y65" s="94"/>
      <c r="Z65" s="94"/>
    </row>
    <row r="66" spans="1:26" s="14" customFormat="1" ht="13.5" customHeight="1">
      <c r="A66" s="82" t="s">
        <v>35</v>
      </c>
      <c r="B66" s="36"/>
      <c r="C66" s="36"/>
      <c r="D66" s="36"/>
      <c r="E66" s="36"/>
      <c r="F66" s="36">
        <f t="shared" si="13"/>
        <v>102.65522704007564</v>
      </c>
      <c r="G66" s="36">
        <f t="shared" si="14"/>
        <v>101.43001664883597</v>
      </c>
      <c r="H66" s="36">
        <f t="shared" si="15"/>
        <v>97.80108344090168</v>
      </c>
      <c r="I66" s="36">
        <f t="shared" si="16"/>
        <v>99.18140207730328</v>
      </c>
      <c r="J66" s="36">
        <f t="shared" si="17"/>
        <v>100.93345118799226</v>
      </c>
      <c r="K66" s="36">
        <f t="shared" si="18"/>
        <v>100.78086786059107</v>
      </c>
      <c r="L66" s="36">
        <f t="shared" si="19"/>
        <v>101.83606182829993</v>
      </c>
      <c r="M66" s="36">
        <f t="shared" si="20"/>
        <v>101.82410161843065</v>
      </c>
      <c r="N66" s="39">
        <f t="shared" si="21"/>
        <v>105.12963575925944</v>
      </c>
      <c r="O66" s="233">
        <f t="shared" si="27"/>
        <v>108.71053299691432</v>
      </c>
      <c r="P66" s="39">
        <f t="shared" si="28"/>
        <v>113.3417105975761</v>
      </c>
      <c r="Q66" s="233">
        <f t="shared" si="22"/>
        <v>110.26599026387753</v>
      </c>
      <c r="R66" s="39">
        <f t="shared" si="25"/>
        <v>105.53892228257494</v>
      </c>
      <c r="S66" s="233">
        <f t="shared" si="26"/>
        <v>98.87295157154824</v>
      </c>
      <c r="T66" s="179" t="s">
        <v>77</v>
      </c>
      <c r="V66" s="94"/>
      <c r="W66" s="94"/>
      <c r="X66" s="94"/>
      <c r="Y66" s="94"/>
      <c r="Z66" s="94"/>
    </row>
    <row r="67" spans="1:26" s="14" customFormat="1" ht="13.5" customHeight="1">
      <c r="A67" s="81" t="s">
        <v>36</v>
      </c>
      <c r="B67" s="37"/>
      <c r="C67" s="37"/>
      <c r="D67" s="37"/>
      <c r="E67" s="37"/>
      <c r="F67" s="37">
        <f t="shared" si="13"/>
        <v>100.9932859836785</v>
      </c>
      <c r="G67" s="37">
        <f t="shared" si="14"/>
        <v>100.79672995851223</v>
      </c>
      <c r="H67" s="37">
        <f t="shared" si="15"/>
        <v>101.6138375989716</v>
      </c>
      <c r="I67" s="37">
        <f t="shared" si="16"/>
        <v>102.58313591260004</v>
      </c>
      <c r="J67" s="37">
        <f t="shared" si="17"/>
        <v>103.37755910286982</v>
      </c>
      <c r="K67" s="37">
        <f t="shared" si="18"/>
        <v>104.81162212021964</v>
      </c>
      <c r="L67" s="37">
        <f t="shared" si="19"/>
        <v>104.94480932223985</v>
      </c>
      <c r="M67" s="37">
        <f t="shared" si="20"/>
        <v>103.78517904321541</v>
      </c>
      <c r="N67" s="98">
        <f t="shared" si="21"/>
        <v>102.53905550261261</v>
      </c>
      <c r="O67" s="232">
        <f t="shared" si="27"/>
        <v>102.63447174081722</v>
      </c>
      <c r="P67" s="98">
        <f t="shared" si="28"/>
        <v>103.67197788211861</v>
      </c>
      <c r="Q67" s="232">
        <f t="shared" si="22"/>
        <v>105.66327536285762</v>
      </c>
      <c r="R67" s="98">
        <f t="shared" si="25"/>
        <v>107.86261116127577</v>
      </c>
      <c r="S67" s="232">
        <f t="shared" si="26"/>
        <v>113.16732813781341</v>
      </c>
      <c r="T67" s="178" t="s">
        <v>79</v>
      </c>
      <c r="V67" s="94"/>
      <c r="W67" s="94"/>
      <c r="X67" s="94"/>
      <c r="Y67" s="94"/>
      <c r="Z67" s="94"/>
    </row>
    <row r="68" spans="1:26" s="14" customFormat="1" ht="13.5" customHeight="1">
      <c r="A68" s="82" t="s">
        <v>37</v>
      </c>
      <c r="B68" s="36"/>
      <c r="C68" s="36"/>
      <c r="D68" s="36"/>
      <c r="E68" s="36"/>
      <c r="F68" s="36">
        <f t="shared" si="13"/>
        <v>101.0153554024139</v>
      </c>
      <c r="G68" s="36">
        <f t="shared" si="14"/>
        <v>101.81209795217886</v>
      </c>
      <c r="H68" s="36">
        <f t="shared" si="15"/>
        <v>104.60845956039122</v>
      </c>
      <c r="I68" s="36">
        <f t="shared" si="16"/>
        <v>108.12446931157199</v>
      </c>
      <c r="J68" s="36">
        <f t="shared" si="17"/>
        <v>112.80385776885653</v>
      </c>
      <c r="K68" s="36">
        <f t="shared" si="18"/>
        <v>110.47417450742478</v>
      </c>
      <c r="L68" s="36">
        <f t="shared" si="19"/>
        <v>107.3214513104209</v>
      </c>
      <c r="M68" s="36">
        <f t="shared" si="20"/>
        <v>101.908041822029</v>
      </c>
      <c r="N68" s="39">
        <f t="shared" si="21"/>
        <v>101.59199028042322</v>
      </c>
      <c r="O68" s="233">
        <f t="shared" si="27"/>
        <v>101.81221632944778</v>
      </c>
      <c r="P68" s="39">
        <f t="shared" si="28"/>
        <v>102.27817588964949</v>
      </c>
      <c r="Q68" s="233">
        <f t="shared" si="22"/>
        <v>101.95244633428392</v>
      </c>
      <c r="R68" s="39">
        <f t="shared" si="25"/>
        <v>102.13064933867368</v>
      </c>
      <c r="S68" s="233">
        <f t="shared" si="26"/>
        <v>101.97010696627738</v>
      </c>
      <c r="T68" s="179" t="s">
        <v>80</v>
      </c>
      <c r="V68" s="94"/>
      <c r="W68" s="94"/>
      <c r="X68" s="94"/>
      <c r="Y68" s="94"/>
      <c r="Z68" s="94"/>
    </row>
    <row r="69" spans="1:26" s="14" customFormat="1" ht="13.5" customHeight="1">
      <c r="A69" s="81" t="s">
        <v>62</v>
      </c>
      <c r="B69" s="37"/>
      <c r="C69" s="37"/>
      <c r="D69" s="37"/>
      <c r="E69" s="37"/>
      <c r="F69" s="37">
        <f t="shared" si="13"/>
        <v>103.02437709130584</v>
      </c>
      <c r="G69" s="37">
        <f t="shared" si="14"/>
        <v>104.44999861328087</v>
      </c>
      <c r="H69" s="37">
        <f t="shared" si="15"/>
        <v>104.75835178639933</v>
      </c>
      <c r="I69" s="37">
        <f t="shared" si="16"/>
        <v>105.95176229896818</v>
      </c>
      <c r="J69" s="37">
        <f t="shared" si="17"/>
        <v>106.90058081824593</v>
      </c>
      <c r="K69" s="37">
        <f t="shared" si="18"/>
        <v>109.53158955678691</v>
      </c>
      <c r="L69" s="37">
        <f t="shared" si="19"/>
        <v>110.19233897802</v>
      </c>
      <c r="M69" s="37">
        <f t="shared" si="20"/>
        <v>109.8716694211066</v>
      </c>
      <c r="N69" s="98">
        <f t="shared" si="21"/>
        <v>108.10295827275779</v>
      </c>
      <c r="O69" s="232">
        <f t="shared" si="27"/>
        <v>105.95971446325291</v>
      </c>
      <c r="P69" s="98">
        <f t="shared" si="28"/>
        <v>103.80375155610409</v>
      </c>
      <c r="Q69" s="232">
        <f t="shared" si="22"/>
        <v>103.5339226909354</v>
      </c>
      <c r="R69" s="98">
        <f t="shared" si="25"/>
        <v>104.65519766808704</v>
      </c>
      <c r="S69" s="232">
        <f t="shared" si="26"/>
        <v>105.922838626873</v>
      </c>
      <c r="T69" s="178" t="s">
        <v>81</v>
      </c>
      <c r="V69" s="94"/>
      <c r="W69" s="94"/>
      <c r="X69" s="94"/>
      <c r="Y69" s="94"/>
      <c r="Z69" s="94"/>
    </row>
    <row r="70" spans="1:26" s="14" customFormat="1" ht="13.5" customHeight="1">
      <c r="A70" s="82" t="s">
        <v>51</v>
      </c>
      <c r="B70" s="36"/>
      <c r="C70" s="36"/>
      <c r="D70" s="36"/>
      <c r="E70" s="36"/>
      <c r="F70" s="36">
        <f t="shared" si="13"/>
        <v>106.58066248128888</v>
      </c>
      <c r="G70" s="36">
        <f t="shared" si="14"/>
        <v>101.64095546577299</v>
      </c>
      <c r="H70" s="36">
        <f t="shared" si="15"/>
        <v>101.53766470693449</v>
      </c>
      <c r="I70" s="36">
        <f t="shared" si="16"/>
        <v>101.60694122063653</v>
      </c>
      <c r="J70" s="36">
        <f t="shared" si="17"/>
        <v>103.10061431439094</v>
      </c>
      <c r="K70" s="36">
        <f t="shared" si="18"/>
        <v>104.56067464387506</v>
      </c>
      <c r="L70" s="36">
        <f t="shared" si="19"/>
        <v>106.27161489383627</v>
      </c>
      <c r="M70" s="36">
        <f t="shared" si="20"/>
        <v>107.64592744341464</v>
      </c>
      <c r="N70" s="39">
        <f t="shared" si="21"/>
        <v>108.14635133727036</v>
      </c>
      <c r="O70" s="233">
        <f t="shared" si="27"/>
        <v>108.32314457423205</v>
      </c>
      <c r="P70" s="39">
        <f t="shared" si="28"/>
        <v>105.82699764792135</v>
      </c>
      <c r="Q70" s="233">
        <f t="shared" si="22"/>
        <v>103.83844635172193</v>
      </c>
      <c r="R70" s="39">
        <f t="shared" si="25"/>
        <v>102.27010430363514</v>
      </c>
      <c r="S70" s="233">
        <f t="shared" si="26"/>
        <v>100.91563021770651</v>
      </c>
      <c r="T70" s="179" t="s">
        <v>70</v>
      </c>
      <c r="V70" s="94"/>
      <c r="W70" s="94"/>
      <c r="X70" s="94"/>
      <c r="Y70" s="94"/>
      <c r="Z70" s="94"/>
    </row>
    <row r="71" spans="1:26" s="14" customFormat="1" ht="13.5" customHeight="1">
      <c r="A71" s="81" t="s">
        <v>52</v>
      </c>
      <c r="B71" s="37"/>
      <c r="C71" s="37"/>
      <c r="D71" s="37"/>
      <c r="E71" s="37"/>
      <c r="F71" s="37">
        <f t="shared" si="13"/>
        <v>101.65796187918711</v>
      </c>
      <c r="G71" s="37">
        <f t="shared" si="14"/>
        <v>101.67731373270902</v>
      </c>
      <c r="H71" s="37">
        <f t="shared" si="15"/>
        <v>102.91584057750867</v>
      </c>
      <c r="I71" s="37">
        <f t="shared" si="16"/>
        <v>102.56777480739201</v>
      </c>
      <c r="J71" s="37">
        <f t="shared" si="17"/>
        <v>102.57425149543803</v>
      </c>
      <c r="K71" s="37">
        <f t="shared" si="18"/>
        <v>102.92831841731447</v>
      </c>
      <c r="L71" s="37">
        <f t="shared" si="19"/>
        <v>102.45309402671371</v>
      </c>
      <c r="M71" s="37">
        <f t="shared" si="20"/>
        <v>102.160325923891</v>
      </c>
      <c r="N71" s="98">
        <f t="shared" si="21"/>
        <v>101.23726585444986</v>
      </c>
      <c r="O71" s="232">
        <f t="shared" si="27"/>
        <v>100.44114662689906</v>
      </c>
      <c r="P71" s="98">
        <f t="shared" si="28"/>
        <v>100.43910400549159</v>
      </c>
      <c r="Q71" s="232">
        <f t="shared" si="22"/>
        <v>101.38224081093573</v>
      </c>
      <c r="R71" s="98">
        <f t="shared" si="25"/>
        <v>101.85454077923653</v>
      </c>
      <c r="S71" s="232">
        <f t="shared" si="26"/>
        <v>99.16832662980799</v>
      </c>
      <c r="T71" s="178" t="s">
        <v>82</v>
      </c>
      <c r="V71" s="94"/>
      <c r="W71" s="94"/>
      <c r="X71" s="94"/>
      <c r="Y71" s="94"/>
      <c r="Z71" s="94"/>
    </row>
    <row r="72" spans="1:26" s="14" customFormat="1" ht="13.5" customHeight="1">
      <c r="A72" s="82" t="s">
        <v>38</v>
      </c>
      <c r="B72" s="36"/>
      <c r="C72" s="36"/>
      <c r="D72" s="36"/>
      <c r="E72" s="36"/>
      <c r="F72" s="36">
        <f t="shared" si="13"/>
        <v>114.51272850923351</v>
      </c>
      <c r="G72" s="36">
        <f t="shared" si="14"/>
        <v>109.00970739047459</v>
      </c>
      <c r="H72" s="36">
        <f t="shared" si="15"/>
        <v>105.29342260526865</v>
      </c>
      <c r="I72" s="36">
        <f t="shared" si="16"/>
        <v>103.85986562974243</v>
      </c>
      <c r="J72" s="36">
        <f t="shared" si="17"/>
        <v>104.91823688091965</v>
      </c>
      <c r="K72" s="36">
        <f t="shared" si="18"/>
        <v>104.36625514244618</v>
      </c>
      <c r="L72" s="36">
        <f t="shared" si="19"/>
        <v>104.60072332642528</v>
      </c>
      <c r="M72" s="36">
        <f t="shared" si="20"/>
        <v>102.01449477905864</v>
      </c>
      <c r="N72" s="39">
        <f t="shared" si="21"/>
        <v>102.29280635768431</v>
      </c>
      <c r="O72" s="233">
        <f t="shared" si="27"/>
        <v>100.39106265488704</v>
      </c>
      <c r="P72" s="39">
        <f t="shared" si="28"/>
        <v>100.85694378521903</v>
      </c>
      <c r="Q72" s="233">
        <f t="shared" si="22"/>
        <v>100.73653800839593</v>
      </c>
      <c r="R72" s="39">
        <f t="shared" si="25"/>
        <v>101.14301495451967</v>
      </c>
      <c r="S72" s="233">
        <f t="shared" si="26"/>
        <v>101.73151985517934</v>
      </c>
      <c r="T72" s="179" t="s">
        <v>82</v>
      </c>
      <c r="V72" s="94"/>
      <c r="W72" s="94"/>
      <c r="X72" s="94"/>
      <c r="Y72" s="94"/>
      <c r="Z72" s="94"/>
    </row>
    <row r="73" spans="1:26" s="76" customFormat="1" ht="13.5" customHeight="1">
      <c r="A73" s="84" t="s">
        <v>21</v>
      </c>
      <c r="B73" s="85"/>
      <c r="C73" s="85"/>
      <c r="D73" s="85"/>
      <c r="E73" s="85"/>
      <c r="F73" s="85">
        <f>MIN(F53:F72)</f>
        <v>91.91</v>
      </c>
      <c r="G73" s="85">
        <f aca="true" t="shared" si="29" ref="G73:M73">MIN(G53:G72)</f>
        <v>92.93</v>
      </c>
      <c r="H73" s="85">
        <f t="shared" si="29"/>
        <v>95.35336381980301</v>
      </c>
      <c r="I73" s="85">
        <f t="shared" si="29"/>
        <v>95.8</v>
      </c>
      <c r="J73" s="86">
        <f t="shared" si="29"/>
        <v>96.14</v>
      </c>
      <c r="K73" s="85">
        <f t="shared" si="29"/>
        <v>97.81</v>
      </c>
      <c r="L73" s="85">
        <f t="shared" si="29"/>
        <v>98.02</v>
      </c>
      <c r="M73" s="85">
        <f t="shared" si="29"/>
        <v>98.6</v>
      </c>
      <c r="N73" s="86">
        <f aca="true" t="shared" si="30" ref="N73:S73">MIN(N53:N72)</f>
        <v>98.78</v>
      </c>
      <c r="O73" s="234">
        <f t="shared" si="30"/>
        <v>96.89111471726022</v>
      </c>
      <c r="P73" s="174">
        <f t="shared" si="30"/>
        <v>98.2374690707562</v>
      </c>
      <c r="Q73" s="234">
        <f t="shared" si="30"/>
        <v>97.4259359289559</v>
      </c>
      <c r="R73" s="174">
        <f t="shared" si="30"/>
        <v>95.42983212235475</v>
      </c>
      <c r="S73" s="234">
        <f t="shared" si="30"/>
        <v>93.3714611597295</v>
      </c>
      <c r="T73" s="189" t="s">
        <v>21</v>
      </c>
      <c r="V73" s="96"/>
      <c r="W73" s="96"/>
      <c r="X73" s="96"/>
      <c r="Y73" s="96"/>
      <c r="Z73" s="96"/>
    </row>
    <row r="74" spans="1:26" s="137" customFormat="1" ht="13.5" customHeight="1">
      <c r="A74" s="134" t="s">
        <v>22</v>
      </c>
      <c r="B74" s="135"/>
      <c r="C74" s="135"/>
      <c r="D74" s="135"/>
      <c r="E74" s="135"/>
      <c r="F74" s="135">
        <f>MAX(F53:F72)</f>
        <v>114.51272850923351</v>
      </c>
      <c r="G74" s="135">
        <f aca="true" t="shared" si="31" ref="G74:L74">MAX(G53:G72)</f>
        <v>109.00970739047459</v>
      </c>
      <c r="H74" s="135">
        <f t="shared" si="31"/>
        <v>108.56995288485625</v>
      </c>
      <c r="I74" s="135">
        <f t="shared" si="31"/>
        <v>111.24392460102247</v>
      </c>
      <c r="J74" s="136">
        <f t="shared" si="31"/>
        <v>114.05759592545364</v>
      </c>
      <c r="K74" s="135">
        <f t="shared" si="31"/>
        <v>113.23859317150514</v>
      </c>
      <c r="L74" s="135">
        <f t="shared" si="31"/>
        <v>114.22122553282038</v>
      </c>
      <c r="M74" s="135">
        <f aca="true" t="shared" si="32" ref="M74:S74">MAX(M53:M72)</f>
        <v>113.56323070481044</v>
      </c>
      <c r="N74" s="136">
        <f t="shared" si="32"/>
        <v>110.73620587317471</v>
      </c>
      <c r="O74" s="235">
        <f t="shared" si="32"/>
        <v>110.52190867167106</v>
      </c>
      <c r="P74" s="175">
        <f t="shared" si="32"/>
        <v>113.3417105975761</v>
      </c>
      <c r="Q74" s="235">
        <f t="shared" si="32"/>
        <v>110.26599026387753</v>
      </c>
      <c r="R74" s="175">
        <f t="shared" si="32"/>
        <v>111.34283788313572</v>
      </c>
      <c r="S74" s="235">
        <f t="shared" si="32"/>
        <v>113.65604859659675</v>
      </c>
      <c r="T74" s="190" t="s">
        <v>22</v>
      </c>
      <c r="V74" s="139"/>
      <c r="W74" s="139"/>
      <c r="X74" s="139"/>
      <c r="Y74" s="139"/>
      <c r="Z74" s="139"/>
    </row>
    <row r="75" spans="1:26" s="14" customFormat="1" ht="13.5" customHeight="1">
      <c r="A75" s="42"/>
      <c r="B75" s="39"/>
      <c r="C75" s="39"/>
      <c r="D75" s="39"/>
      <c r="E75" s="39"/>
      <c r="F75" s="39"/>
      <c r="G75" s="39"/>
      <c r="I75" s="15"/>
      <c r="J75" s="15"/>
      <c r="T75" s="191" t="s">
        <v>0</v>
      </c>
      <c r="V75" s="94"/>
      <c r="W75" s="94"/>
      <c r="X75" s="94"/>
      <c r="Y75" s="94"/>
      <c r="Z75" s="94"/>
    </row>
    <row r="76" spans="1:29" s="14" customFormat="1" ht="13.5" customHeight="1">
      <c r="A76" s="1" t="str">
        <f>+$A$1</f>
        <v>K1/I1</v>
      </c>
      <c r="B76" s="2" t="str">
        <f>+$B$1</f>
        <v>www.unil.ch/idheap/comparatif</v>
      </c>
      <c r="C76" s="3"/>
      <c r="D76" s="3"/>
      <c r="E76" s="3"/>
      <c r="F76" s="4"/>
      <c r="G76" s="4"/>
      <c r="I76" s="5" t="str">
        <f>+$I$1</f>
        <v>© IDHEAP</v>
      </c>
      <c r="J76" s="5" t="str">
        <f>+$J$1</f>
        <v>Update :</v>
      </c>
      <c r="K76" s="6">
        <f ca="1">NOW()</f>
        <v>43090.7927556713</v>
      </c>
      <c r="L76" s="15"/>
      <c r="M76" s="15"/>
      <c r="N76" s="15"/>
      <c r="O76" s="15"/>
      <c r="P76" s="15"/>
      <c r="Q76" s="15"/>
      <c r="R76" s="15"/>
      <c r="S76" s="15"/>
      <c r="T76" s="15"/>
      <c r="AA76" s="94"/>
      <c r="AB76" s="94"/>
      <c r="AC76" s="94"/>
    </row>
    <row r="77" spans="1:26" s="14" customFormat="1" ht="13.5" customHeight="1">
      <c r="A77" s="293" t="str">
        <f>+$A$2</f>
        <v>Deckung des Aufwands</v>
      </c>
      <c r="B77" s="293"/>
      <c r="C77" s="293"/>
      <c r="D77" s="293"/>
      <c r="E77" s="293"/>
      <c r="F77" s="293"/>
      <c r="G77" s="293"/>
      <c r="H77" s="293"/>
      <c r="I77" s="293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V77" s="94"/>
      <c r="W77" s="94"/>
      <c r="X77" s="94"/>
      <c r="Y77" s="94"/>
      <c r="Z77" s="94"/>
    </row>
    <row r="78" spans="1:26" s="14" customFormat="1" ht="13.5" customHeight="1" thickBot="1">
      <c r="A78" s="292" t="str">
        <f>+$A$3</f>
        <v>Laufender Ertrag in % des laufendes Aufwandes</v>
      </c>
      <c r="B78" s="292"/>
      <c r="C78" s="292"/>
      <c r="D78" s="292"/>
      <c r="E78" s="292"/>
      <c r="F78" s="292"/>
      <c r="G78" s="9"/>
      <c r="H78" s="9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94"/>
      <c r="W78" s="94"/>
      <c r="X78" s="94"/>
      <c r="Y78" s="94"/>
      <c r="Z78" s="94"/>
    </row>
    <row r="79" spans="1:26" s="14" customFormat="1" ht="13.5" customHeight="1" thickTop="1">
      <c r="A79" s="294" t="str">
        <f>+$A$4</f>
        <v>Couverture des charges</v>
      </c>
      <c r="B79" s="294"/>
      <c r="C79" s="294"/>
      <c r="D79" s="294"/>
      <c r="E79" s="294"/>
      <c r="F79" s="294"/>
      <c r="G79" s="294"/>
      <c r="H79" s="294"/>
      <c r="I79" s="294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V79" s="94"/>
      <c r="W79" s="94"/>
      <c r="X79" s="94"/>
      <c r="Y79" s="94"/>
      <c r="Z79" s="94"/>
    </row>
    <row r="80" spans="1:20" ht="13.5" customHeight="1" thickBot="1">
      <c r="A80" s="292" t="str">
        <f>+$A$5</f>
        <v>Revenus courants en % des charges courantes</v>
      </c>
      <c r="B80" s="292"/>
      <c r="C80" s="292"/>
      <c r="D80" s="292"/>
      <c r="E80" s="292"/>
      <c r="F80" s="292"/>
      <c r="G80" s="9"/>
      <c r="H80" s="9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6" s="14" customFormat="1" ht="13.5" customHeight="1" thickTop="1">
      <c r="A81" s="42"/>
      <c r="B81" s="39"/>
      <c r="C81" s="39"/>
      <c r="D81" s="39"/>
      <c r="E81" s="39"/>
      <c r="F81" s="39"/>
      <c r="G81" s="39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V81" s="94"/>
      <c r="W81" s="94"/>
      <c r="X81" s="94"/>
      <c r="Y81" s="94"/>
      <c r="Z81" s="94"/>
    </row>
    <row r="82" spans="1:26" s="14" customFormat="1" ht="13.5" customHeight="1">
      <c r="A82" s="25" t="s">
        <v>2</v>
      </c>
      <c r="B82" s="26" t="s">
        <v>84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V82" s="95"/>
      <c r="W82" s="95"/>
      <c r="X82" s="95"/>
      <c r="Y82" s="95"/>
      <c r="Z82" s="95"/>
    </row>
    <row r="83" spans="1:26" s="14" customFormat="1" ht="13.5" customHeight="1">
      <c r="A83" s="25" t="s">
        <v>3</v>
      </c>
      <c r="B83" s="29"/>
      <c r="C83" s="30"/>
      <c r="D83" s="30"/>
      <c r="E83" s="30"/>
      <c r="F83" s="30"/>
      <c r="G83" s="30"/>
      <c r="H83" s="30"/>
      <c r="I83" s="30"/>
      <c r="J83" s="30"/>
      <c r="K83" s="30" t="s">
        <v>46</v>
      </c>
      <c r="L83" s="70" t="s">
        <v>54</v>
      </c>
      <c r="M83" s="30" t="s">
        <v>63</v>
      </c>
      <c r="N83" s="31" t="s">
        <v>177</v>
      </c>
      <c r="O83" s="230" t="s">
        <v>180</v>
      </c>
      <c r="P83" s="276" t="s">
        <v>183</v>
      </c>
      <c r="Q83" s="194" t="s">
        <v>184</v>
      </c>
      <c r="R83" s="194" t="s">
        <v>187</v>
      </c>
      <c r="S83" s="194" t="s">
        <v>191</v>
      </c>
      <c r="T83" s="176"/>
      <c r="V83" s="95"/>
      <c r="W83" s="95"/>
      <c r="X83" s="95"/>
      <c r="Y83" s="95"/>
      <c r="Z83" s="95"/>
    </row>
    <row r="84" spans="1:26" s="14" customFormat="1" ht="13.5" customHeight="1">
      <c r="A84" s="32"/>
      <c r="B84" s="33"/>
      <c r="C84" s="34"/>
      <c r="D84" s="34"/>
      <c r="E84" s="34"/>
      <c r="F84" s="34"/>
      <c r="G84" s="34"/>
      <c r="H84" s="34"/>
      <c r="I84" s="34"/>
      <c r="J84" s="35"/>
      <c r="K84" s="15"/>
      <c r="L84" s="15"/>
      <c r="M84" s="15"/>
      <c r="N84" s="15"/>
      <c r="O84" s="236"/>
      <c r="P84" s="277"/>
      <c r="Q84" s="215"/>
      <c r="R84" s="215"/>
      <c r="S84" s="215"/>
      <c r="T84" s="177"/>
      <c r="V84" s="94"/>
      <c r="W84" s="94"/>
      <c r="X84" s="94"/>
      <c r="Y84" s="94"/>
      <c r="Z84" s="94"/>
    </row>
    <row r="85" spans="1:26" s="14" customFormat="1" ht="13.5" customHeight="1">
      <c r="A85" s="81" t="s">
        <v>27</v>
      </c>
      <c r="B85" s="37"/>
      <c r="C85" s="37"/>
      <c r="D85" s="37"/>
      <c r="E85" s="37"/>
      <c r="F85" s="37"/>
      <c r="G85" s="37"/>
      <c r="H85" s="37"/>
      <c r="I85" s="37"/>
      <c r="J85" s="37"/>
      <c r="K85" s="37">
        <f>SUM(D21:K21)/8</f>
        <v>101.57678076431648</v>
      </c>
      <c r="L85" s="37">
        <f>SUM(E21:L21)/8</f>
        <v>101.8926066035389</v>
      </c>
      <c r="M85" s="37">
        <f>SUM(D21:M21)/10</f>
        <v>101.65184498865344</v>
      </c>
      <c r="N85" s="98">
        <f aca="true" t="shared" si="33" ref="N85:N104">SUM(E21:N21)/10</f>
        <v>101.87913789086694</v>
      </c>
      <c r="O85" s="232">
        <f>SUM(F21:O21)/10</f>
        <v>101.60926162184005</v>
      </c>
      <c r="P85" s="278">
        <f>SUM(G21:P21)/10</f>
        <v>101.34306853010457</v>
      </c>
      <c r="Q85" s="196">
        <f>SUM(H21:Q21)/10</f>
        <v>101.36168166396445</v>
      </c>
      <c r="R85" s="196">
        <f>SUM(I21:R21)/10</f>
        <v>101.65473731595306</v>
      </c>
      <c r="S85" s="196">
        <f>SUM(J21:S21)/10</f>
        <v>101.28016878905328</v>
      </c>
      <c r="T85" s="178" t="s">
        <v>69</v>
      </c>
      <c r="V85" s="94"/>
      <c r="W85" s="94"/>
      <c r="X85" s="94"/>
      <c r="Y85" s="94"/>
      <c r="Z85" s="94"/>
    </row>
    <row r="86" spans="1:26" s="14" customFormat="1" ht="13.5" customHeight="1">
      <c r="A86" s="82" t="s">
        <v>28</v>
      </c>
      <c r="B86" s="36"/>
      <c r="C86" s="36"/>
      <c r="D86" s="36"/>
      <c r="E86" s="36"/>
      <c r="F86" s="36"/>
      <c r="G86" s="36"/>
      <c r="H86" s="36"/>
      <c r="I86" s="36"/>
      <c r="J86" s="36"/>
      <c r="K86" s="36">
        <f aca="true" t="shared" si="34" ref="K86:L104">SUM(D22:K22)/8</f>
        <v>100.9577705990493</v>
      </c>
      <c r="L86" s="36">
        <f t="shared" si="34"/>
        <v>101.07116267389745</v>
      </c>
      <c r="M86" s="36">
        <f aca="true" t="shared" si="35" ref="M86:M104">SUM(D22:M22)/10</f>
        <v>101.12400776617102</v>
      </c>
      <c r="N86" s="39">
        <f t="shared" si="33"/>
        <v>101.47500822332168</v>
      </c>
      <c r="O86" s="233">
        <f>SUM(F22:O22)/10</f>
        <v>100.87392779516708</v>
      </c>
      <c r="P86" s="279">
        <f>SUM(G22:P22)/10</f>
        <v>101.15595585477162</v>
      </c>
      <c r="Q86" s="197">
        <f aca="true" t="shared" si="36" ref="Q86:Q104">SUM(H22:Q22)/10</f>
        <v>101.52451462656283</v>
      </c>
      <c r="R86" s="197">
        <f>SUM(I22:R22)/10</f>
        <v>102.34041458006729</v>
      </c>
      <c r="S86" s="197">
        <f>SUM(J22:S22)/10</f>
        <v>102.51109204650689</v>
      </c>
      <c r="T86" s="179" t="s">
        <v>70</v>
      </c>
      <c r="V86" s="94"/>
      <c r="W86" s="94"/>
      <c r="X86" s="94"/>
      <c r="Y86" s="94"/>
      <c r="Z86" s="94"/>
    </row>
    <row r="87" spans="1:26" s="14" customFormat="1" ht="13.5" customHeight="1">
      <c r="A87" s="81" t="s">
        <v>181</v>
      </c>
      <c r="B87" s="37"/>
      <c r="C87" s="37"/>
      <c r="D87" s="37"/>
      <c r="E87" s="37"/>
      <c r="F87" s="37"/>
      <c r="G87" s="37"/>
      <c r="H87" s="37"/>
      <c r="I87" s="37"/>
      <c r="J87" s="37"/>
      <c r="K87" s="37">
        <f t="shared" si="34"/>
        <v>103.56937427028865</v>
      </c>
      <c r="L87" s="37">
        <f t="shared" si="34"/>
        <v>103.22643929200711</v>
      </c>
      <c r="M87" s="37">
        <f t="shared" si="35"/>
        <v>102.40986365166862</v>
      </c>
      <c r="N87" s="98"/>
      <c r="O87" s="232"/>
      <c r="P87" s="278"/>
      <c r="Q87" s="196"/>
      <c r="R87" s="196"/>
      <c r="S87" s="196"/>
      <c r="T87" s="178" t="s">
        <v>70</v>
      </c>
      <c r="V87" s="94"/>
      <c r="W87" s="94"/>
      <c r="X87" s="94"/>
      <c r="Y87" s="94"/>
      <c r="Z87" s="94"/>
    </row>
    <row r="88" spans="1:26" s="14" customFormat="1" ht="13.5" customHeight="1">
      <c r="A88" s="82" t="s">
        <v>29</v>
      </c>
      <c r="B88" s="36"/>
      <c r="C88" s="36"/>
      <c r="D88" s="36"/>
      <c r="E88" s="36"/>
      <c r="F88" s="36"/>
      <c r="G88" s="36"/>
      <c r="H88" s="36"/>
      <c r="I88" s="36"/>
      <c r="J88" s="36"/>
      <c r="K88" s="36">
        <f t="shared" si="34"/>
        <v>106.08601071788738</v>
      </c>
      <c r="L88" s="36">
        <f t="shared" si="34"/>
        <v>105.66324790146358</v>
      </c>
      <c r="M88" s="36">
        <f t="shared" si="35"/>
        <v>104.74425434511234</v>
      </c>
      <c r="N88" s="39">
        <f t="shared" si="33"/>
        <v>104.23291801325782</v>
      </c>
      <c r="O88" s="233">
        <f aca="true" t="shared" si="37" ref="O88:O104">SUM(F24:O24)/10</f>
        <v>103.63448755429688</v>
      </c>
      <c r="P88" s="279">
        <f aca="true" t="shared" si="38" ref="P88:P104">SUM(G24:P24)/10</f>
        <v>103.49445773763053</v>
      </c>
      <c r="Q88" s="197">
        <f t="shared" si="36"/>
        <v>103.46911191636514</v>
      </c>
      <c r="R88" s="197">
        <f aca="true" t="shared" si="39" ref="R88:R104">SUM(I24:R24)/10</f>
        <v>103.64450389746587</v>
      </c>
      <c r="S88" s="197">
        <f aca="true" t="shared" si="40" ref="S88:S104">SUM(J24:S24)/10</f>
        <v>103.81513529924091</v>
      </c>
      <c r="T88" s="179" t="s">
        <v>71</v>
      </c>
      <c r="V88" s="94"/>
      <c r="W88" s="94"/>
      <c r="X88" s="94"/>
      <c r="Y88" s="94"/>
      <c r="Z88" s="94"/>
    </row>
    <row r="89" spans="1:26" s="14" customFormat="1" ht="13.5" customHeight="1">
      <c r="A89" s="81" t="s">
        <v>30</v>
      </c>
      <c r="B89" s="37"/>
      <c r="C89" s="37"/>
      <c r="D89" s="37"/>
      <c r="E89" s="37"/>
      <c r="F89" s="37"/>
      <c r="G89" s="37"/>
      <c r="H89" s="37"/>
      <c r="I89" s="37"/>
      <c r="J89" s="37"/>
      <c r="K89" s="37">
        <f t="shared" si="34"/>
        <v>98.63430495649523</v>
      </c>
      <c r="L89" s="37">
        <f t="shared" si="34"/>
        <v>98.3461559094513</v>
      </c>
      <c r="M89" s="37">
        <f t="shared" si="35"/>
        <v>99.06320665061615</v>
      </c>
      <c r="N89" s="98">
        <f t="shared" si="33"/>
        <v>99.32164543276659</v>
      </c>
      <c r="O89" s="232">
        <f t="shared" si="37"/>
        <v>99.9068415320724</v>
      </c>
      <c r="P89" s="278">
        <f t="shared" si="38"/>
        <v>100.63528921317648</v>
      </c>
      <c r="Q89" s="196">
        <f t="shared" si="36"/>
        <v>101.53659973980184</v>
      </c>
      <c r="R89" s="196">
        <f t="shared" si="39"/>
        <v>102.94260855717505</v>
      </c>
      <c r="S89" s="196">
        <f t="shared" si="40"/>
        <v>103.78560552504719</v>
      </c>
      <c r="T89" s="178" t="s">
        <v>72</v>
      </c>
      <c r="V89" s="94"/>
      <c r="W89" s="94"/>
      <c r="X89" s="94"/>
      <c r="Y89" s="94"/>
      <c r="Z89" s="94"/>
    </row>
    <row r="90" spans="1:26" s="14" customFormat="1" ht="13.5" customHeight="1">
      <c r="A90" s="82" t="s">
        <v>48</v>
      </c>
      <c r="B90" s="36"/>
      <c r="C90" s="36"/>
      <c r="D90" s="36"/>
      <c r="E90" s="36"/>
      <c r="F90" s="36"/>
      <c r="G90" s="36"/>
      <c r="H90" s="36"/>
      <c r="I90" s="36"/>
      <c r="J90" s="36"/>
      <c r="K90" s="36">
        <f t="shared" si="34"/>
        <v>99.37995228518922</v>
      </c>
      <c r="L90" s="36">
        <f t="shared" si="34"/>
        <v>99.88658796862919</v>
      </c>
      <c r="M90" s="36">
        <f t="shared" si="35"/>
        <v>99.7749244534003</v>
      </c>
      <c r="N90" s="39">
        <f t="shared" si="33"/>
        <v>99.50899687841074</v>
      </c>
      <c r="O90" s="233">
        <f t="shared" si="37"/>
        <v>99.12545989869236</v>
      </c>
      <c r="P90" s="279">
        <f t="shared" si="38"/>
        <v>99.61120140476928</v>
      </c>
      <c r="Q90" s="197">
        <f t="shared" si="36"/>
        <v>99.67464061492083</v>
      </c>
      <c r="R90" s="197">
        <f t="shared" si="39"/>
        <v>100.21450619306461</v>
      </c>
      <c r="S90" s="197">
        <f t="shared" si="40"/>
        <v>99.80129973397827</v>
      </c>
      <c r="T90" s="179" t="s">
        <v>78</v>
      </c>
      <c r="V90" s="94"/>
      <c r="W90" s="94"/>
      <c r="X90" s="94"/>
      <c r="Y90" s="94"/>
      <c r="Z90" s="94"/>
    </row>
    <row r="91" spans="1:26" s="14" customFormat="1" ht="13.5" customHeight="1">
      <c r="A91" s="81" t="s">
        <v>49</v>
      </c>
      <c r="B91" s="37"/>
      <c r="C91" s="37"/>
      <c r="D91" s="37"/>
      <c r="E91" s="37"/>
      <c r="F91" s="37"/>
      <c r="G91" s="37"/>
      <c r="H91" s="37"/>
      <c r="I91" s="37"/>
      <c r="J91" s="37"/>
      <c r="K91" s="37">
        <f t="shared" si="34"/>
        <v>105.09368697791498</v>
      </c>
      <c r="L91" s="37">
        <f t="shared" si="34"/>
        <v>105.41464997389645</v>
      </c>
      <c r="M91" s="37">
        <f t="shared" si="35"/>
        <v>105.7912785599165</v>
      </c>
      <c r="N91" s="98">
        <f t="shared" si="33"/>
        <v>106.77287079345933</v>
      </c>
      <c r="O91" s="232">
        <f t="shared" si="37"/>
        <v>106.60937212271001</v>
      </c>
      <c r="P91" s="278">
        <f t="shared" si="38"/>
        <v>106.91704919319118</v>
      </c>
      <c r="Q91" s="196">
        <f t="shared" si="36"/>
        <v>107.05484639718027</v>
      </c>
      <c r="R91" s="196">
        <f t="shared" si="39"/>
        <v>106.66911435640648</v>
      </c>
      <c r="S91" s="196">
        <f t="shared" si="40"/>
        <v>106.29583688933653</v>
      </c>
      <c r="T91" s="178" t="s">
        <v>73</v>
      </c>
      <c r="V91" s="94"/>
      <c r="W91" s="94"/>
      <c r="X91" s="94"/>
      <c r="Y91" s="94"/>
      <c r="Z91" s="94"/>
    </row>
    <row r="92" spans="1:26" s="14" customFormat="1" ht="13.5" customHeight="1">
      <c r="A92" s="82" t="s">
        <v>31</v>
      </c>
      <c r="B92" s="36"/>
      <c r="C92" s="36"/>
      <c r="D92" s="36"/>
      <c r="E92" s="36"/>
      <c r="F92" s="36"/>
      <c r="G92" s="36"/>
      <c r="H92" s="36"/>
      <c r="I92" s="36"/>
      <c r="J92" s="36"/>
      <c r="K92" s="36">
        <f t="shared" si="34"/>
        <v>99.85389295114264</v>
      </c>
      <c r="L92" s="36">
        <f t="shared" si="34"/>
        <v>101.17692954337839</v>
      </c>
      <c r="M92" s="36">
        <f t="shared" si="35"/>
        <v>100.9373653803306</v>
      </c>
      <c r="N92" s="39">
        <f t="shared" si="33"/>
        <v>101.17223286512271</v>
      </c>
      <c r="O92" s="233">
        <f t="shared" si="37"/>
        <v>101.12921416947617</v>
      </c>
      <c r="P92" s="279">
        <f t="shared" si="38"/>
        <v>101.94680333510205</v>
      </c>
      <c r="Q92" s="197">
        <f t="shared" si="36"/>
        <v>102.30448428237142</v>
      </c>
      <c r="R92" s="197">
        <f t="shared" si="39"/>
        <v>102.83198432297817</v>
      </c>
      <c r="S92" s="197">
        <f t="shared" si="40"/>
        <v>103.44125801710081</v>
      </c>
      <c r="T92" s="179" t="s">
        <v>74</v>
      </c>
      <c r="V92" s="94"/>
      <c r="W92" s="94"/>
      <c r="X92" s="94"/>
      <c r="Y92" s="94"/>
      <c r="Z92" s="94"/>
    </row>
    <row r="93" spans="1:26" s="14" customFormat="1" ht="13.5" customHeight="1">
      <c r="A93" s="81" t="s">
        <v>32</v>
      </c>
      <c r="B93" s="37"/>
      <c r="C93" s="37"/>
      <c r="D93" s="37"/>
      <c r="E93" s="37"/>
      <c r="F93" s="37"/>
      <c r="G93" s="37"/>
      <c r="H93" s="37"/>
      <c r="I93" s="37"/>
      <c r="J93" s="37"/>
      <c r="K93" s="37">
        <f t="shared" si="34"/>
        <v>107.49544494445335</v>
      </c>
      <c r="L93" s="37">
        <f t="shared" si="34"/>
        <v>107.84499428037542</v>
      </c>
      <c r="M93" s="37">
        <f t="shared" si="35"/>
        <v>108.5100906010852</v>
      </c>
      <c r="N93" s="98">
        <f t="shared" si="33"/>
        <v>107.58139552336272</v>
      </c>
      <c r="O93" s="232">
        <f t="shared" si="37"/>
        <v>106.44358133917467</v>
      </c>
      <c r="P93" s="278">
        <f t="shared" si="38"/>
        <v>106.51479611493346</v>
      </c>
      <c r="Q93" s="196">
        <f t="shared" si="36"/>
        <v>106.32198593142422</v>
      </c>
      <c r="R93" s="196">
        <f t="shared" si="39"/>
        <v>106.6268671325195</v>
      </c>
      <c r="S93" s="196">
        <f t="shared" si="40"/>
        <v>106.16461573745042</v>
      </c>
      <c r="T93" s="178" t="s">
        <v>75</v>
      </c>
      <c r="V93" s="94"/>
      <c r="W93" s="94"/>
      <c r="X93" s="94"/>
      <c r="Y93" s="94"/>
      <c r="Z93" s="94"/>
    </row>
    <row r="94" spans="1:26" s="14" customFormat="1" ht="13.5" customHeight="1">
      <c r="A94" s="82" t="s">
        <v>50</v>
      </c>
      <c r="B94" s="36"/>
      <c r="C94" s="36"/>
      <c r="D94" s="36"/>
      <c r="E94" s="36"/>
      <c r="F94" s="36"/>
      <c r="G94" s="36"/>
      <c r="H94" s="36"/>
      <c r="I94" s="36"/>
      <c r="J94" s="36"/>
      <c r="K94" s="36">
        <f t="shared" si="34"/>
        <v>100.78341788608824</v>
      </c>
      <c r="L94" s="36">
        <f t="shared" si="34"/>
        <v>101.36102665289233</v>
      </c>
      <c r="M94" s="36">
        <f t="shared" si="35"/>
        <v>100.63704375042082</v>
      </c>
      <c r="N94" s="39">
        <f t="shared" si="33"/>
        <v>101.41906306367338</v>
      </c>
      <c r="O94" s="233">
        <f t="shared" si="37"/>
        <v>101.97766418901477</v>
      </c>
      <c r="P94" s="279">
        <f t="shared" si="38"/>
        <v>102.1695233559455</v>
      </c>
      <c r="Q94" s="197">
        <f t="shared" si="36"/>
        <v>101.63735170638788</v>
      </c>
      <c r="R94" s="197">
        <f t="shared" si="39"/>
        <v>101.61462635970103</v>
      </c>
      <c r="S94" s="197">
        <f t="shared" si="40"/>
        <v>101.51431023883873</v>
      </c>
      <c r="T94" s="179" t="s">
        <v>70</v>
      </c>
      <c r="V94" s="94"/>
      <c r="W94" s="94"/>
      <c r="X94" s="94"/>
      <c r="Y94" s="94"/>
      <c r="Z94" s="94"/>
    </row>
    <row r="95" spans="1:26" s="14" customFormat="1" ht="13.5" customHeight="1">
      <c r="A95" s="81" t="s">
        <v>56</v>
      </c>
      <c r="B95" s="37"/>
      <c r="C95" s="37"/>
      <c r="D95" s="37"/>
      <c r="E95" s="37"/>
      <c r="F95" s="37"/>
      <c r="G95" s="37"/>
      <c r="H95" s="37"/>
      <c r="I95" s="37"/>
      <c r="J95" s="37"/>
      <c r="K95" s="37">
        <f t="shared" si="34"/>
        <v>96.8722217769296</v>
      </c>
      <c r="L95" s="37">
        <f t="shared" si="34"/>
        <v>97.89880369962842</v>
      </c>
      <c r="M95" s="37">
        <f t="shared" si="35"/>
        <v>97.02184921949656</v>
      </c>
      <c r="N95" s="98">
        <f t="shared" si="33"/>
        <v>98.08097202030231</v>
      </c>
      <c r="O95" s="232">
        <f t="shared" si="37"/>
        <v>99.70328381755033</v>
      </c>
      <c r="P95" s="278">
        <f t="shared" si="38"/>
        <v>100.08666148101766</v>
      </c>
      <c r="Q95" s="196">
        <f t="shared" si="36"/>
        <v>99.36176541127405</v>
      </c>
      <c r="R95" s="196">
        <f t="shared" si="39"/>
        <v>99.55802201112189</v>
      </c>
      <c r="S95" s="196">
        <f t="shared" si="40"/>
        <v>99.31229083272305</v>
      </c>
      <c r="T95" s="178" t="s">
        <v>77</v>
      </c>
      <c r="V95" s="94"/>
      <c r="W95" s="94"/>
      <c r="X95" s="94"/>
      <c r="Y95" s="94"/>
      <c r="Z95" s="94"/>
    </row>
    <row r="96" spans="1:26" s="14" customFormat="1" ht="13.5" customHeight="1">
      <c r="A96" s="82" t="s">
        <v>33</v>
      </c>
      <c r="B96" s="36"/>
      <c r="C96" s="36"/>
      <c r="D96" s="36"/>
      <c r="E96" s="36"/>
      <c r="F96" s="36"/>
      <c r="G96" s="36"/>
      <c r="H96" s="36"/>
      <c r="I96" s="36"/>
      <c r="J96" s="36"/>
      <c r="K96" s="36">
        <f t="shared" si="34"/>
        <v>97.79526290552403</v>
      </c>
      <c r="L96" s="36">
        <f t="shared" si="34"/>
        <v>97.41166758430886</v>
      </c>
      <c r="M96" s="36">
        <f t="shared" si="35"/>
        <v>98.27603885990513</v>
      </c>
      <c r="N96" s="39">
        <f t="shared" si="33"/>
        <v>98.33106048196319</v>
      </c>
      <c r="O96" s="233">
        <f t="shared" si="37"/>
        <v>98.07205566648076</v>
      </c>
      <c r="P96" s="279">
        <f t="shared" si="38"/>
        <v>99.317153150787</v>
      </c>
      <c r="Q96" s="197">
        <f t="shared" si="36"/>
        <v>99.6015184915696</v>
      </c>
      <c r="R96" s="197">
        <f t="shared" si="39"/>
        <v>100.07816276061041</v>
      </c>
      <c r="S96" s="197">
        <f t="shared" si="40"/>
        <v>100.09832648580422</v>
      </c>
      <c r="T96" s="179" t="s">
        <v>76</v>
      </c>
      <c r="V96" s="94"/>
      <c r="W96" s="94"/>
      <c r="X96" s="94"/>
      <c r="Y96" s="94"/>
      <c r="Z96" s="94"/>
    </row>
    <row r="97" spans="1:26" s="14" customFormat="1" ht="13.5" customHeight="1">
      <c r="A97" s="81" t="s">
        <v>34</v>
      </c>
      <c r="B97" s="37"/>
      <c r="C97" s="37"/>
      <c r="D97" s="37"/>
      <c r="E97" s="37"/>
      <c r="F97" s="37"/>
      <c r="G97" s="37"/>
      <c r="H97" s="37"/>
      <c r="I97" s="37"/>
      <c r="J97" s="37"/>
      <c r="K97" s="37">
        <f t="shared" si="34"/>
        <v>109.17057449608247</v>
      </c>
      <c r="L97" s="37">
        <f t="shared" si="34"/>
        <v>111.16433732661383</v>
      </c>
      <c r="M97" s="37">
        <f t="shared" si="35"/>
        <v>108.9680046411527</v>
      </c>
      <c r="N97" s="98">
        <f t="shared" si="33"/>
        <v>109.66650277107514</v>
      </c>
      <c r="O97" s="232">
        <f t="shared" si="37"/>
        <v>108.39910937753871</v>
      </c>
      <c r="P97" s="278">
        <f t="shared" si="38"/>
        <v>108.55210481557656</v>
      </c>
      <c r="Q97" s="196">
        <f t="shared" si="36"/>
        <v>108.6667407147381</v>
      </c>
      <c r="R97" s="196">
        <f t="shared" si="39"/>
        <v>109.23097487702255</v>
      </c>
      <c r="S97" s="196">
        <f t="shared" si="40"/>
        <v>109.27574201424886</v>
      </c>
      <c r="T97" s="178" t="s">
        <v>78</v>
      </c>
      <c r="V97" s="94"/>
      <c r="W97" s="94"/>
      <c r="X97" s="94"/>
      <c r="Y97" s="94"/>
      <c r="Z97" s="94"/>
    </row>
    <row r="98" spans="1:26" s="14" customFormat="1" ht="13.5" customHeight="1">
      <c r="A98" s="82" t="s">
        <v>35</v>
      </c>
      <c r="B98" s="36"/>
      <c r="C98" s="36"/>
      <c r="D98" s="36"/>
      <c r="E98" s="36"/>
      <c r="F98" s="36"/>
      <c r="G98" s="36"/>
      <c r="H98" s="36"/>
      <c r="I98" s="36"/>
      <c r="J98" s="36"/>
      <c r="K98" s="36">
        <f t="shared" si="34"/>
        <v>100.79838507299127</v>
      </c>
      <c r="L98" s="36">
        <f t="shared" si="34"/>
        <v>101.18591121726675</v>
      </c>
      <c r="M98" s="36">
        <f t="shared" si="35"/>
        <v>101.40934914646792</v>
      </c>
      <c r="N98" s="39">
        <f t="shared" si="33"/>
        <v>102.0245204762806</v>
      </c>
      <c r="O98" s="233">
        <f t="shared" si="37"/>
        <v>102.65084451483276</v>
      </c>
      <c r="P98" s="279">
        <f t="shared" si="38"/>
        <v>104.61529421371804</v>
      </c>
      <c r="Q98" s="197">
        <f t="shared" si="36"/>
        <v>104.67531256079307</v>
      </c>
      <c r="R98" s="197">
        <f t="shared" si="39"/>
        <v>104.97219616733473</v>
      </c>
      <c r="S98" s="197">
        <f t="shared" si="40"/>
        <v>104.52275906199154</v>
      </c>
      <c r="T98" s="179" t="s">
        <v>77</v>
      </c>
      <c r="V98" s="94"/>
      <c r="W98" s="94"/>
      <c r="X98" s="94"/>
      <c r="Y98" s="94"/>
      <c r="Z98" s="94"/>
    </row>
    <row r="99" spans="1:26" s="14" customFormat="1" ht="13.5" customHeight="1">
      <c r="A99" s="81" t="s">
        <v>36</v>
      </c>
      <c r="B99" s="37"/>
      <c r="C99" s="37"/>
      <c r="D99" s="37"/>
      <c r="E99" s="37"/>
      <c r="F99" s="37"/>
      <c r="G99" s="37"/>
      <c r="H99" s="37"/>
      <c r="I99" s="37"/>
      <c r="J99" s="37"/>
      <c r="K99" s="37">
        <f t="shared" si="34"/>
        <v>102.78457299115173</v>
      </c>
      <c r="L99" s="37">
        <f t="shared" si="34"/>
        <v>102.86525504872083</v>
      </c>
      <c r="M99" s="37">
        <f t="shared" si="35"/>
        <v>102.65200575795811</v>
      </c>
      <c r="N99" s="98">
        <f t="shared" si="33"/>
        <v>102.72520971712632</v>
      </c>
      <c r="O99" s="232">
        <f t="shared" si="37"/>
        <v>103.04669041063667</v>
      </c>
      <c r="P99" s="278">
        <f t="shared" si="38"/>
        <v>103.45561332749014</v>
      </c>
      <c r="Q99" s="196">
        <f t="shared" si="36"/>
        <v>104.18517333842992</v>
      </c>
      <c r="R99" s="196">
        <f t="shared" si="39"/>
        <v>104.92132247932791</v>
      </c>
      <c r="S99" s="196">
        <f t="shared" si="40"/>
        <v>106.63087099505415</v>
      </c>
      <c r="T99" s="178" t="s">
        <v>79</v>
      </c>
      <c r="V99" s="94"/>
      <c r="W99" s="94"/>
      <c r="X99" s="94"/>
      <c r="Y99" s="94"/>
      <c r="Z99" s="94"/>
    </row>
    <row r="100" spans="1:26" s="14" customFormat="1" ht="13.5" customHeight="1">
      <c r="A100" s="82" t="s">
        <v>37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>
        <f t="shared" si="34"/>
        <v>105.92891054069777</v>
      </c>
      <c r="L100" s="36">
        <f t="shared" si="34"/>
        <v>106.07619703791809</v>
      </c>
      <c r="M100" s="36">
        <f t="shared" si="35"/>
        <v>105.03462443990686</v>
      </c>
      <c r="N100" s="39">
        <f t="shared" si="33"/>
        <v>105.14330033969763</v>
      </c>
      <c r="O100" s="233">
        <f t="shared" si="37"/>
        <v>105.26370949394293</v>
      </c>
      <c r="P100" s="279">
        <f t="shared" si="38"/>
        <v>105.41347058607752</v>
      </c>
      <c r="Q100" s="197">
        <f t="shared" si="36"/>
        <v>105.18540485432914</v>
      </c>
      <c r="R100" s="197">
        <f t="shared" si="39"/>
        <v>104.52036642742766</v>
      </c>
      <c r="S100" s="197">
        <f t="shared" si="40"/>
        <v>103.56716188248917</v>
      </c>
      <c r="T100" s="179" t="s">
        <v>80</v>
      </c>
      <c r="V100" s="94"/>
      <c r="W100" s="94"/>
      <c r="X100" s="94"/>
      <c r="Y100" s="94"/>
      <c r="Z100" s="94"/>
    </row>
    <row r="101" spans="1:26" s="14" customFormat="1" ht="13.5" customHeight="1">
      <c r="A101" s="81" t="s">
        <v>62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>
        <f t="shared" si="34"/>
        <v>106.01488742064471</v>
      </c>
      <c r="L101" s="37">
        <f t="shared" si="34"/>
        <v>106.91160459324313</v>
      </c>
      <c r="M101" s="37">
        <f t="shared" si="35"/>
        <v>106.5879344916837</v>
      </c>
      <c r="N101" s="98">
        <f t="shared" si="33"/>
        <v>107.0215375824494</v>
      </c>
      <c r="O101" s="232">
        <f t="shared" si="37"/>
        <v>107.01353031590418</v>
      </c>
      <c r="P101" s="278">
        <f t="shared" si="38"/>
        <v>106.82174683112319</v>
      </c>
      <c r="Q101" s="196">
        <f t="shared" si="36"/>
        <v>106.74671480574577</v>
      </c>
      <c r="R101" s="196">
        <f t="shared" si="39"/>
        <v>106.98258408041049</v>
      </c>
      <c r="S101" s="196">
        <f t="shared" si="40"/>
        <v>106.81306972949463</v>
      </c>
      <c r="T101" s="178" t="s">
        <v>81</v>
      </c>
      <c r="V101" s="94"/>
      <c r="W101" s="94"/>
      <c r="X101" s="94"/>
      <c r="Y101" s="94"/>
      <c r="Z101" s="94"/>
    </row>
    <row r="102" spans="1:26" s="14" customFormat="1" ht="13.5" customHeight="1">
      <c r="A102" s="82" t="s">
        <v>51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>
        <f t="shared" si="34"/>
        <v>104.69662889123772</v>
      </c>
      <c r="L102" s="36">
        <f t="shared" si="34"/>
        <v>103.32821403235275</v>
      </c>
      <c r="M102" s="36">
        <f t="shared" si="35"/>
        <v>105.39144351991986</v>
      </c>
      <c r="N102" s="39">
        <f t="shared" si="33"/>
        <v>104.52601416132498</v>
      </c>
      <c r="O102" s="233">
        <f t="shared" si="37"/>
        <v>104.90690764325079</v>
      </c>
      <c r="P102" s="279">
        <f t="shared" si="38"/>
        <v>105.1653440699096</v>
      </c>
      <c r="Q102" s="197">
        <f t="shared" si="36"/>
        <v>105.18526142710964</v>
      </c>
      <c r="R102" s="197">
        <f t="shared" si="39"/>
        <v>105.12663952226099</v>
      </c>
      <c r="S102" s="197">
        <f t="shared" si="40"/>
        <v>104.95795076903059</v>
      </c>
      <c r="T102" s="179" t="s">
        <v>70</v>
      </c>
      <c r="V102" s="94"/>
      <c r="W102" s="94"/>
      <c r="X102" s="94"/>
      <c r="Y102" s="94"/>
      <c r="Z102" s="94"/>
    </row>
    <row r="103" spans="1:26" s="14" customFormat="1" ht="13.5" customHeight="1">
      <c r="A103" s="81" t="s">
        <v>52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>
        <f t="shared" si="34"/>
        <v>102.23883951542746</v>
      </c>
      <c r="L103" s="37">
        <f t="shared" si="34"/>
        <v>102.25996062093816</v>
      </c>
      <c r="M103" s="37">
        <f t="shared" si="35"/>
        <v>102.11924806284874</v>
      </c>
      <c r="N103" s="98">
        <f t="shared" si="33"/>
        <v>101.96657065143961</v>
      </c>
      <c r="O103" s="232">
        <f t="shared" si="37"/>
        <v>102.09816928816255</v>
      </c>
      <c r="P103" s="278">
        <f t="shared" si="38"/>
        <v>101.75359070074008</v>
      </c>
      <c r="Q103" s="196">
        <f t="shared" si="36"/>
        <v>101.87804877490763</v>
      </c>
      <c r="R103" s="196">
        <f t="shared" si="39"/>
        <v>101.77977934868088</v>
      </c>
      <c r="S103" s="196">
        <f t="shared" si="40"/>
        <v>100.73375624746487</v>
      </c>
      <c r="T103" s="178" t="s">
        <v>82</v>
      </c>
      <c r="V103" s="94"/>
      <c r="W103" s="94"/>
      <c r="X103" s="94"/>
      <c r="Y103" s="94"/>
      <c r="Z103" s="94"/>
    </row>
    <row r="104" spans="1:26" s="14" customFormat="1" ht="13.5" customHeight="1">
      <c r="A104" s="82" t="s">
        <v>38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>
        <f t="shared" si="34"/>
        <v>107.91881087068744</v>
      </c>
      <c r="L104" s="36">
        <f t="shared" si="34"/>
        <v>105.94277014748204</v>
      </c>
      <c r="M104" s="143">
        <f t="shared" si="35"/>
        <v>106.92051083677063</v>
      </c>
      <c r="N104" s="143">
        <f t="shared" si="33"/>
        <v>104.88511148222048</v>
      </c>
      <c r="O104" s="233">
        <f t="shared" si="37"/>
        <v>103.57216866385099</v>
      </c>
      <c r="P104" s="279">
        <f t="shared" si="38"/>
        <v>102.82377541956626</v>
      </c>
      <c r="Q104" s="197">
        <f t="shared" si="36"/>
        <v>102.40316066759685</v>
      </c>
      <c r="R104" s="197">
        <f t="shared" si="39"/>
        <v>102.32704636862628</v>
      </c>
      <c r="S104" s="197">
        <f t="shared" si="40"/>
        <v>102.18527168719734</v>
      </c>
      <c r="T104" s="192" t="s">
        <v>82</v>
      </c>
      <c r="V104" s="94"/>
      <c r="W104" s="94"/>
      <c r="X104" s="94"/>
      <c r="Y104" s="94"/>
      <c r="Z104" s="94"/>
    </row>
    <row r="105" spans="1:26" s="76" customFormat="1" ht="13.5" customHeight="1">
      <c r="A105" s="84" t="s">
        <v>21</v>
      </c>
      <c r="B105" s="85"/>
      <c r="C105" s="85"/>
      <c r="D105" s="85"/>
      <c r="E105" s="85"/>
      <c r="F105" s="85"/>
      <c r="G105" s="85"/>
      <c r="H105" s="85"/>
      <c r="I105" s="85"/>
      <c r="J105" s="86"/>
      <c r="K105" s="86">
        <f aca="true" t="shared" si="41" ref="K105:P105">MIN(K85:K104)</f>
        <v>96.8722217769296</v>
      </c>
      <c r="L105" s="86">
        <f t="shared" si="41"/>
        <v>97.41166758430886</v>
      </c>
      <c r="M105" s="86">
        <f t="shared" si="41"/>
        <v>97.02184921949656</v>
      </c>
      <c r="N105" s="86">
        <f t="shared" si="41"/>
        <v>98.08097202030231</v>
      </c>
      <c r="O105" s="234">
        <f t="shared" si="41"/>
        <v>98.07205566648076</v>
      </c>
      <c r="P105" s="280">
        <f t="shared" si="41"/>
        <v>99.317153150787</v>
      </c>
      <c r="Q105" s="248">
        <f>MIN(Q85:Q104)</f>
        <v>99.36176541127405</v>
      </c>
      <c r="R105" s="248">
        <f>MIN(R85:R104)</f>
        <v>99.55802201112189</v>
      </c>
      <c r="S105" s="248">
        <f>MIN(S85:S104)</f>
        <v>99.31229083272305</v>
      </c>
      <c r="T105" s="189" t="s">
        <v>21</v>
      </c>
      <c r="V105" s="96"/>
      <c r="W105" s="96"/>
      <c r="X105" s="96"/>
      <c r="Y105" s="96"/>
      <c r="Z105" s="96"/>
    </row>
    <row r="106" spans="1:26" s="137" customFormat="1" ht="13.5" customHeight="1">
      <c r="A106" s="134" t="s">
        <v>22</v>
      </c>
      <c r="B106" s="135"/>
      <c r="C106" s="135"/>
      <c r="D106" s="135"/>
      <c r="E106" s="135"/>
      <c r="F106" s="135"/>
      <c r="G106" s="135"/>
      <c r="H106" s="135"/>
      <c r="I106" s="135"/>
      <c r="J106" s="136"/>
      <c r="K106" s="136">
        <f aca="true" t="shared" si="42" ref="K106:P106">MAX(K85:K104)</f>
        <v>109.17057449608247</v>
      </c>
      <c r="L106" s="136">
        <f t="shared" si="42"/>
        <v>111.16433732661383</v>
      </c>
      <c r="M106" s="136">
        <f t="shared" si="42"/>
        <v>108.9680046411527</v>
      </c>
      <c r="N106" s="136">
        <f t="shared" si="42"/>
        <v>109.66650277107514</v>
      </c>
      <c r="O106" s="235">
        <f t="shared" si="42"/>
        <v>108.39910937753871</v>
      </c>
      <c r="P106" s="281">
        <f t="shared" si="42"/>
        <v>108.55210481557656</v>
      </c>
      <c r="Q106" s="249">
        <f>MAX(Q85:Q104)</f>
        <v>108.6667407147381</v>
      </c>
      <c r="R106" s="249">
        <f>MAX(R85:R104)</f>
        <v>109.23097487702255</v>
      </c>
      <c r="S106" s="249">
        <f>MAX(S85:S104)</f>
        <v>109.27574201424886</v>
      </c>
      <c r="T106" s="190" t="s">
        <v>22</v>
      </c>
      <c r="V106" s="139"/>
      <c r="W106" s="139"/>
      <c r="X106" s="139"/>
      <c r="Y106" s="139"/>
      <c r="Z106" s="139"/>
    </row>
    <row r="107" spans="1:26" s="14" customFormat="1" ht="13.5" customHeight="1">
      <c r="A107" s="42"/>
      <c r="B107" s="39"/>
      <c r="C107" s="39"/>
      <c r="D107" s="39"/>
      <c r="E107" s="39"/>
      <c r="F107" s="39"/>
      <c r="G107" s="39"/>
      <c r="I107" s="15"/>
      <c r="J107" s="15"/>
      <c r="T107" s="191" t="s">
        <v>0</v>
      </c>
      <c r="V107" s="94"/>
      <c r="W107" s="94"/>
      <c r="X107" s="94"/>
      <c r="Y107" s="94"/>
      <c r="Z107" s="94"/>
    </row>
    <row r="108" ht="13.5" customHeight="1">
      <c r="A108" s="92" t="s">
        <v>175</v>
      </c>
    </row>
    <row r="109" ht="13.5" customHeight="1">
      <c r="A109" s="92" t="s">
        <v>176</v>
      </c>
    </row>
  </sheetData>
  <sheetProtection/>
  <mergeCells count="19">
    <mergeCell ref="A47:I47"/>
    <mergeCell ref="A77:I77"/>
    <mergeCell ref="A80:F80"/>
    <mergeCell ref="A79:I79"/>
    <mergeCell ref="A48:F48"/>
    <mergeCell ref="A78:F78"/>
    <mergeCell ref="A14:F14"/>
    <mergeCell ref="A13:I13"/>
    <mergeCell ref="A16:F16"/>
    <mergeCell ref="A46:F46"/>
    <mergeCell ref="A15:I15"/>
    <mergeCell ref="A45:I45"/>
    <mergeCell ref="B9:I9"/>
    <mergeCell ref="A3:F3"/>
    <mergeCell ref="A5:F5"/>
    <mergeCell ref="A2:I2"/>
    <mergeCell ref="A4:I4"/>
    <mergeCell ref="B7:I7"/>
    <mergeCell ref="B8:I8"/>
  </mergeCells>
  <conditionalFormatting sqref="B85:J104">
    <cfRule type="cellIs" priority="25" dxfId="10" operator="equal" stopIfTrue="1">
      <formula>B$105</formula>
    </cfRule>
    <cfRule type="cellIs" priority="26" dxfId="10" operator="equal" stopIfTrue="1">
      <formula>B$106</formula>
    </cfRule>
  </conditionalFormatting>
  <conditionalFormatting sqref="B53:D72 G53:S72">
    <cfRule type="cellIs" priority="27" dxfId="10" operator="equal" stopIfTrue="1">
      <formula>B$73</formula>
    </cfRule>
    <cfRule type="cellIs" priority="28" dxfId="10" operator="equal" stopIfTrue="1">
      <formula>B$74</formula>
    </cfRule>
  </conditionalFormatting>
  <conditionalFormatting sqref="B21:S40">
    <cfRule type="cellIs" priority="29" dxfId="10" operator="equal" stopIfTrue="1">
      <formula>B$41</formula>
    </cfRule>
    <cfRule type="cellIs" priority="30" dxfId="10" operator="equal" stopIfTrue="1">
      <formula>B$42</formula>
    </cfRule>
  </conditionalFormatting>
  <conditionalFormatting sqref="F53:F72">
    <cfRule type="cellIs" priority="5" dxfId="10" operator="equal" stopIfTrue="1">
      <formula>F$73</formula>
    </cfRule>
    <cfRule type="cellIs" priority="6" dxfId="10" operator="equal" stopIfTrue="1">
      <formula>F$74</formula>
    </cfRule>
  </conditionalFormatting>
  <conditionalFormatting sqref="E53:E72">
    <cfRule type="cellIs" priority="3" dxfId="10" operator="equal" stopIfTrue="1">
      <formula>E$73</formula>
    </cfRule>
    <cfRule type="cellIs" priority="4" dxfId="10" operator="equal" stopIfTrue="1">
      <formula>E$74</formula>
    </cfRule>
  </conditionalFormatting>
  <conditionalFormatting sqref="K85:S104">
    <cfRule type="cellIs" priority="33" dxfId="10" operator="equal" stopIfTrue="1">
      <formula>K$105</formula>
    </cfRule>
    <cfRule type="cellIs" priority="34" dxfId="10" operator="equal" stopIfTrue="1">
      <formula>K$106</formula>
    </cfRule>
  </conditionalFormatting>
  <hyperlinks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12" r:id="rId1" display="www.idheap.ch/idheap.nsf/go/comparatif"/>
    <hyperlink ref="B1" r:id="rId2" display="www.idheap.ch/idheap.nsf/go/comparatif"/>
    <hyperlink ref="B7:G7" location="'I1'!A45" display="&gt;&gt;&gt; Jährlicher Wert des Indikators - Valeur annuelle de l'indicateur"/>
    <hyperlink ref="B8:G8" location="'I1'!A77" display="&gt;&gt;&gt; Gleitender Mittelwert über 4 Jahre - Moyenne mobile sur 4 années"/>
    <hyperlink ref="B9:G9" location="'I1'!A109" display="&gt;&gt;&gt; Gleitender Mittelwert über 8 Jahre - Moyenne mobile sur 8 années"/>
    <hyperlink ref="B44" r:id="rId3" display="www.idheap.ch/idheap.nsf/go/comparatif"/>
    <hyperlink ref="B76" r:id="rId4" display="www.idheap.ch/idheap.nsf/go/comparatif"/>
    <hyperlink ref="B7:I7" location="K1_I1!M42" display="&gt;&gt;&gt; Jährlicher Wert der Kennzahl - Valeur annuelle de l'indicateur"/>
    <hyperlink ref="T43" location="K1_I1!A1" display=" &gt;&gt;&gt; Top"/>
    <hyperlink ref="B8:I8" location="K1_I1!M74" display="&gt;&gt;&gt; Gleitender Mittelwert über 3 Jahre - Moyenne mobile sur 3 années"/>
    <hyperlink ref="T75" location="K1_I1!A1" display=" &gt;&gt;&gt; Top"/>
    <hyperlink ref="B9:I9" location="K1_I1!M106" display="&gt;&gt;&gt; Gleitender Mittelwert über 8/10 Jahre - Moyenne mobile sur 8/10 années"/>
    <hyperlink ref="T107" location="K1_I1!A1" display=" &gt;&gt;&gt; Top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9" r:id="rId5"/>
  <rowBreaks count="2" manualBreakCount="2">
    <brk id="43" max="14" man="1"/>
    <brk id="7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9"/>
  <sheetViews>
    <sheetView showGridLines="0" zoomScalePageLayoutView="0" workbookViewId="0" topLeftCell="A1">
      <selection activeCell="H22" sqref="H22:I22"/>
    </sheetView>
  </sheetViews>
  <sheetFormatPr defaultColWidth="11.421875" defaultRowHeight="13.5" customHeight="1"/>
  <cols>
    <col min="1" max="1" width="22.421875" style="43" customWidth="1"/>
    <col min="2" max="7" width="11.7109375" style="4" customWidth="1"/>
    <col min="8" max="8" width="11.7109375" style="7" customWidth="1"/>
    <col min="9" max="20" width="11.7109375" style="15" customWidth="1"/>
    <col min="21" max="21" width="3.7109375" style="7" customWidth="1"/>
    <col min="22" max="26" width="12.7109375" style="4" customWidth="1"/>
    <col min="27" max="16384" width="11.421875" style="7" customWidth="1"/>
  </cols>
  <sheetData>
    <row r="1" spans="1:29" ht="13.5" customHeight="1">
      <c r="A1" s="1" t="str">
        <f>Intro!E12</f>
        <v>K2/I2</v>
      </c>
      <c r="B1" s="2" t="str">
        <f>Intro!$C$22</f>
        <v>www.unil.ch/idheap/comparatif</v>
      </c>
      <c r="C1" s="3"/>
      <c r="D1" s="3"/>
      <c r="E1" s="3"/>
      <c r="I1" s="5" t="str">
        <f>Intro!$C$20</f>
        <v>© IDHEAP</v>
      </c>
      <c r="J1" s="5" t="str">
        <f>Intro!$C$21</f>
        <v>Update :</v>
      </c>
      <c r="K1" s="6">
        <f ca="1">NOW()</f>
        <v>43090.7927556713</v>
      </c>
      <c r="U1" s="15"/>
      <c r="V1" s="15"/>
      <c r="W1" s="15"/>
      <c r="X1" s="15"/>
      <c r="Y1" s="15"/>
      <c r="Z1" s="15"/>
      <c r="AA1" s="4"/>
      <c r="AB1" s="4"/>
      <c r="AC1" s="4"/>
    </row>
    <row r="2" spans="1:20" ht="13.5" customHeight="1">
      <c r="A2" s="293" t="str">
        <f>Intro!C12</f>
        <v>Selbstfinanzierung der Nettoinvestitionen</v>
      </c>
      <c r="B2" s="293"/>
      <c r="C2" s="293"/>
      <c r="D2" s="293"/>
      <c r="E2" s="293"/>
      <c r="F2" s="295"/>
      <c r="G2" s="295"/>
      <c r="H2" s="295"/>
      <c r="I2" s="295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3.5" customHeight="1" thickBot="1">
      <c r="A3" s="292" t="s">
        <v>171</v>
      </c>
      <c r="B3" s="292"/>
      <c r="C3" s="292"/>
      <c r="D3" s="292"/>
      <c r="E3" s="292"/>
      <c r="F3" s="292"/>
      <c r="G3" s="10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3.5" customHeight="1" thickTop="1">
      <c r="A4" s="293" t="str">
        <f>Intro!D12</f>
        <v>Autofinancement de l’investissement net </v>
      </c>
      <c r="B4" s="293"/>
      <c r="C4" s="293"/>
      <c r="D4" s="293"/>
      <c r="E4" s="293"/>
      <c r="F4" s="296"/>
      <c r="G4" s="296"/>
      <c r="H4" s="296"/>
      <c r="I4" s="296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3.5" customHeight="1" thickBot="1">
      <c r="A5" s="292" t="s">
        <v>1</v>
      </c>
      <c r="B5" s="292"/>
      <c r="C5" s="292"/>
      <c r="D5" s="292"/>
      <c r="E5" s="292"/>
      <c r="F5" s="292"/>
      <c r="G5" s="292"/>
      <c r="H5" s="292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6" s="14" customFormat="1" ht="13.5" customHeight="1" thickBot="1" thickTop="1">
      <c r="A6" s="11"/>
      <c r="B6" s="11"/>
      <c r="C6" s="11"/>
      <c r="D6" s="11"/>
      <c r="E6" s="11"/>
      <c r="F6" s="12"/>
      <c r="G6" s="12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V6" s="94"/>
      <c r="W6" s="94"/>
      <c r="X6" s="94"/>
      <c r="Y6" s="94"/>
      <c r="Z6" s="94"/>
    </row>
    <row r="7" spans="1:26" ht="13.5" customHeight="1" thickBot="1" thickTop="1">
      <c r="A7" s="7"/>
      <c r="B7" s="291" t="s">
        <v>169</v>
      </c>
      <c r="C7" s="291"/>
      <c r="D7" s="291"/>
      <c r="E7" s="291"/>
      <c r="F7" s="291"/>
      <c r="G7" s="291"/>
      <c r="H7" s="291"/>
      <c r="I7" s="291"/>
      <c r="J7" s="7"/>
      <c r="U7" s="15"/>
      <c r="V7" s="97"/>
      <c r="W7" s="97"/>
      <c r="X7" s="97"/>
      <c r="Y7" s="97"/>
      <c r="Z7" s="97"/>
    </row>
    <row r="8" spans="1:26" ht="13.5" customHeight="1" thickBot="1" thickTop="1">
      <c r="A8" s="7"/>
      <c r="B8" s="291" t="s">
        <v>67</v>
      </c>
      <c r="C8" s="291"/>
      <c r="D8" s="291"/>
      <c r="E8" s="291"/>
      <c r="F8" s="291"/>
      <c r="G8" s="291"/>
      <c r="H8" s="291"/>
      <c r="I8" s="291"/>
      <c r="J8" s="7"/>
      <c r="U8" s="15"/>
      <c r="V8" s="97"/>
      <c r="W8" s="97"/>
      <c r="X8" s="97"/>
      <c r="Y8" s="97"/>
      <c r="Z8" s="97"/>
    </row>
    <row r="9" spans="1:26" ht="13.5" customHeight="1" thickBot="1" thickTop="1">
      <c r="A9" s="7"/>
      <c r="B9" s="291" t="s">
        <v>68</v>
      </c>
      <c r="C9" s="291"/>
      <c r="D9" s="291"/>
      <c r="E9" s="291"/>
      <c r="F9" s="291"/>
      <c r="G9" s="291"/>
      <c r="H9" s="291"/>
      <c r="I9" s="291"/>
      <c r="J9" s="7"/>
      <c r="U9" s="15"/>
      <c r="V9" s="97"/>
      <c r="W9" s="97"/>
      <c r="X9" s="97"/>
      <c r="Y9" s="97"/>
      <c r="Z9" s="97"/>
    </row>
    <row r="10" spans="1:26" s="22" customFormat="1" ht="13.5" customHeight="1" thickTop="1">
      <c r="A10" s="18"/>
      <c r="B10" s="19"/>
      <c r="C10" s="20"/>
      <c r="D10" s="20"/>
      <c r="E10" s="20"/>
      <c r="F10" s="20"/>
      <c r="G10" s="2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V10" s="74"/>
      <c r="W10" s="74"/>
      <c r="X10" s="74"/>
      <c r="Y10" s="74"/>
      <c r="Z10" s="74"/>
    </row>
    <row r="11" spans="1:26" s="22" customFormat="1" ht="13.5" customHeight="1">
      <c r="A11" s="18"/>
      <c r="B11" s="19"/>
      <c r="C11" s="20"/>
      <c r="D11" s="20"/>
      <c r="E11" s="20"/>
      <c r="F11" s="20"/>
      <c r="G11" s="20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V11" s="74"/>
      <c r="W11" s="74"/>
      <c r="X11" s="74"/>
      <c r="Y11" s="74"/>
      <c r="Z11" s="74"/>
    </row>
    <row r="12" spans="1:29" s="14" customFormat="1" ht="13.5" customHeight="1">
      <c r="A12" s="1" t="str">
        <f>+$A$1</f>
        <v>K2/I2</v>
      </c>
      <c r="B12" s="2" t="str">
        <f>+$B$1</f>
        <v>www.unil.ch/idheap/comparatif</v>
      </c>
      <c r="C12" s="3"/>
      <c r="D12" s="3"/>
      <c r="E12" s="3"/>
      <c r="F12" s="4"/>
      <c r="G12" s="4"/>
      <c r="I12" s="5" t="str">
        <f>+$I$1</f>
        <v>© IDHEAP</v>
      </c>
      <c r="J12" s="5" t="str">
        <f>+$J$1</f>
        <v>Update :</v>
      </c>
      <c r="K12" s="6">
        <f ca="1">NOW()</f>
        <v>43090.7927556713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94"/>
      <c r="AB12" s="94"/>
      <c r="AC12" s="94"/>
    </row>
    <row r="13" spans="1:26" s="14" customFormat="1" ht="13.5" customHeight="1">
      <c r="A13" s="293" t="str">
        <f>+$A$2</f>
        <v>Selbstfinanzierung der Nettoinvestitionen</v>
      </c>
      <c r="B13" s="293"/>
      <c r="C13" s="293"/>
      <c r="D13" s="293"/>
      <c r="E13" s="293"/>
      <c r="F13" s="297"/>
      <c r="G13" s="297"/>
      <c r="H13" s="46"/>
      <c r="I13" s="47"/>
      <c r="J13" s="47"/>
      <c r="K13" s="71"/>
      <c r="L13" s="71"/>
      <c r="M13" s="71"/>
      <c r="N13" s="71"/>
      <c r="O13" s="71"/>
      <c r="P13" s="71"/>
      <c r="Q13" s="71"/>
      <c r="R13" s="71"/>
      <c r="S13" s="71"/>
      <c r="T13" s="71"/>
      <c r="V13" s="94"/>
      <c r="W13" s="94"/>
      <c r="X13" s="94"/>
      <c r="Y13" s="94"/>
      <c r="Z13" s="94"/>
    </row>
    <row r="14" spans="1:26" s="14" customFormat="1" ht="13.5" customHeight="1" thickBot="1">
      <c r="A14" s="292" t="str">
        <f>+$A$3</f>
        <v>Selbstfinanzierung in % der Bruttoinvestition abzüglich Investitionseinnahmen</v>
      </c>
      <c r="B14" s="292"/>
      <c r="C14" s="292"/>
      <c r="D14" s="292"/>
      <c r="E14" s="292"/>
      <c r="F14" s="292"/>
      <c r="G14" s="10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94"/>
      <c r="W14" s="94"/>
      <c r="X14" s="94"/>
      <c r="Y14" s="94"/>
      <c r="Z14" s="94"/>
    </row>
    <row r="15" spans="1:26" s="14" customFormat="1" ht="13.5" customHeight="1" thickTop="1">
      <c r="A15" s="293" t="str">
        <f>+$A$4</f>
        <v>Autofinancement de l’investissement net </v>
      </c>
      <c r="B15" s="293"/>
      <c r="C15" s="293"/>
      <c r="D15" s="293"/>
      <c r="E15" s="293"/>
      <c r="F15" s="296"/>
      <c r="G15" s="296"/>
      <c r="H15" s="46"/>
      <c r="I15" s="4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V15" s="94"/>
      <c r="W15" s="94"/>
      <c r="X15" s="94"/>
      <c r="Y15" s="94"/>
      <c r="Z15" s="94"/>
    </row>
    <row r="16" spans="1:20" ht="13.5" customHeight="1" thickBot="1">
      <c r="A16" s="292" t="str">
        <f>+$A$5</f>
        <v>Autofinancement en pourcentage de l'investissement brut déduction faite des recettes d'investissement</v>
      </c>
      <c r="B16" s="292"/>
      <c r="C16" s="292"/>
      <c r="D16" s="292"/>
      <c r="E16" s="292"/>
      <c r="F16" s="292"/>
      <c r="G16" s="292"/>
      <c r="H16" s="292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7" ht="13.5" customHeight="1" thickTop="1">
      <c r="A17" s="24"/>
      <c r="B17" s="19"/>
      <c r="C17" s="20"/>
      <c r="D17" s="20"/>
      <c r="E17" s="20"/>
      <c r="F17" s="20"/>
      <c r="G17" s="20"/>
    </row>
    <row r="18" spans="1:29" ht="13.5" customHeight="1">
      <c r="A18" s="25" t="s">
        <v>2</v>
      </c>
      <c r="B18" s="26" t="s">
        <v>170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99" t="s">
        <v>47</v>
      </c>
      <c r="W18" s="99" t="s">
        <v>47</v>
      </c>
      <c r="X18" s="262" t="s">
        <v>47</v>
      </c>
      <c r="Y18" s="264" t="s">
        <v>47</v>
      </c>
      <c r="Z18" s="264" t="s">
        <v>47</v>
      </c>
      <c r="AA18" s="264" t="s">
        <v>47</v>
      </c>
      <c r="AB18" s="264" t="s">
        <v>47</v>
      </c>
      <c r="AC18" s="264" t="s">
        <v>47</v>
      </c>
    </row>
    <row r="19" spans="1:29" ht="13.5" customHeight="1">
      <c r="A19" s="25" t="s">
        <v>3</v>
      </c>
      <c r="B19" s="30"/>
      <c r="C19" s="30"/>
      <c r="D19" s="30">
        <v>2001</v>
      </c>
      <c r="E19" s="30">
        <f>+D19+1</f>
        <v>2002</v>
      </c>
      <c r="F19" s="30">
        <f>+E19+1</f>
        <v>2003</v>
      </c>
      <c r="G19" s="30">
        <f>+F19+1</f>
        <v>2004</v>
      </c>
      <c r="H19" s="30">
        <f>+G19+1</f>
        <v>2005</v>
      </c>
      <c r="I19" s="31">
        <f>+H19+1</f>
        <v>2006</v>
      </c>
      <c r="J19" s="30">
        <v>2007</v>
      </c>
      <c r="K19" s="30">
        <v>2008</v>
      </c>
      <c r="L19" s="31">
        <v>2009</v>
      </c>
      <c r="M19" s="194">
        <v>2010</v>
      </c>
      <c r="N19" s="194">
        <v>2011</v>
      </c>
      <c r="O19" s="230">
        <v>2012</v>
      </c>
      <c r="P19" s="70">
        <v>2013</v>
      </c>
      <c r="Q19" s="230">
        <v>2014</v>
      </c>
      <c r="R19" s="70">
        <v>2015</v>
      </c>
      <c r="S19" s="230">
        <v>2016</v>
      </c>
      <c r="T19" s="176"/>
      <c r="V19" s="30" t="s">
        <v>54</v>
      </c>
      <c r="W19" s="30" t="s">
        <v>63</v>
      </c>
      <c r="X19" s="31" t="s">
        <v>177</v>
      </c>
      <c r="Y19" s="194" t="s">
        <v>180</v>
      </c>
      <c r="Z19" s="194" t="s">
        <v>183</v>
      </c>
      <c r="AA19" s="194" t="s">
        <v>184</v>
      </c>
      <c r="AB19" s="70" t="s">
        <v>187</v>
      </c>
      <c r="AC19" s="70" t="s">
        <v>191</v>
      </c>
    </row>
    <row r="20" spans="1:29" ht="13.5" customHeight="1">
      <c r="A20" s="32"/>
      <c r="B20" s="34"/>
      <c r="C20" s="34"/>
      <c r="D20" s="34"/>
      <c r="E20" s="34"/>
      <c r="F20" s="34"/>
      <c r="G20" s="34"/>
      <c r="H20" s="34"/>
      <c r="I20" s="35"/>
      <c r="J20" s="34"/>
      <c r="K20" s="34"/>
      <c r="L20" s="73"/>
      <c r="M20" s="195"/>
      <c r="N20" s="195"/>
      <c r="O20" s="231"/>
      <c r="P20" s="73"/>
      <c r="Q20" s="231"/>
      <c r="R20" s="73"/>
      <c r="S20" s="231"/>
      <c r="T20" s="177"/>
      <c r="V20" s="183"/>
      <c r="W20" s="183"/>
      <c r="X20" s="183"/>
      <c r="Y20" s="251"/>
      <c r="Z20" s="251"/>
      <c r="AA20" s="251"/>
      <c r="AB20" s="251"/>
      <c r="AC20" s="251"/>
    </row>
    <row r="21" spans="1:29" ht="13.5" customHeight="1">
      <c r="A21" s="81" t="s">
        <v>27</v>
      </c>
      <c r="B21" s="37"/>
      <c r="C21" s="37"/>
      <c r="D21" s="37">
        <v>77</v>
      </c>
      <c r="E21" s="37">
        <v>255.09</v>
      </c>
      <c r="F21" s="37">
        <v>157.97</v>
      </c>
      <c r="G21" s="37">
        <v>73.1</v>
      </c>
      <c r="H21" s="37">
        <v>73.65</v>
      </c>
      <c r="I21" s="37">
        <v>167.43</v>
      </c>
      <c r="J21" s="37">
        <v>183.44</v>
      </c>
      <c r="K21" s="37">
        <v>115.34</v>
      </c>
      <c r="L21" s="98">
        <v>95.39736527688912</v>
      </c>
      <c r="M21" s="196">
        <v>94.52404987836562</v>
      </c>
      <c r="N21" s="196">
        <v>90.22</v>
      </c>
      <c r="O21" s="232">
        <v>63.38</v>
      </c>
      <c r="P21" s="98">
        <v>69.3240027629234</v>
      </c>
      <c r="Q21" s="232">
        <v>69.36744896527853</v>
      </c>
      <c r="R21" s="98">
        <v>77.55062098637748</v>
      </c>
      <c r="S21" s="232">
        <v>69.17109485778978</v>
      </c>
      <c r="T21" s="178" t="s">
        <v>69</v>
      </c>
      <c r="V21" s="184">
        <f>AVEDEV(E21:L21)</f>
        <v>50.80532934038886</v>
      </c>
      <c r="W21" s="184">
        <f>AVEDEV(D21:M21)</f>
        <v>49.35068678757962</v>
      </c>
      <c r="X21" s="184">
        <f>AVEDEV(E21:N21)</f>
        <v>48.29308678757962</v>
      </c>
      <c r="Y21" s="184">
        <f>AVEDEV(F21:O21)</f>
        <v>35.67988678757962</v>
      </c>
      <c r="Z21" s="252">
        <f>AVEDEV(G21:P21)</f>
        <v>31.693674924909306</v>
      </c>
      <c r="AA21" s="252">
        <f>AVEDEV(H21:Q21)</f>
        <v>31.917627986992606</v>
      </c>
      <c r="AB21" s="252">
        <f aca="true" t="shared" si="0" ref="AB21:AC36">AVEDEV(I21:R21)</f>
        <v>31.683590727809957</v>
      </c>
      <c r="AC21" s="252">
        <f t="shared" si="0"/>
        <v>23.523116412841027</v>
      </c>
    </row>
    <row r="22" spans="1:29" ht="13.5" customHeight="1">
      <c r="A22" s="82" t="s">
        <v>28</v>
      </c>
      <c r="B22" s="36"/>
      <c r="C22" s="36"/>
      <c r="D22" s="36">
        <v>1012.22</v>
      </c>
      <c r="E22" s="36">
        <v>309.44</v>
      </c>
      <c r="F22" s="36">
        <v>93.94</v>
      </c>
      <c r="G22" s="36">
        <v>205.01</v>
      </c>
      <c r="H22" s="303">
        <v>-84.02905852419619</v>
      </c>
      <c r="I22" s="303">
        <v>-131.10664332584398</v>
      </c>
      <c r="J22" s="36">
        <v>677.6253005530652</v>
      </c>
      <c r="K22" s="36">
        <v>107.43687060012658</v>
      </c>
      <c r="L22" s="39">
        <v>169.70734252321273</v>
      </c>
      <c r="M22" s="197">
        <v>253.096552383315</v>
      </c>
      <c r="N22" s="197">
        <v>243.41748211322306</v>
      </c>
      <c r="O22" s="233">
        <v>90.38346501485093</v>
      </c>
      <c r="P22" s="39">
        <v>201.95413879652273</v>
      </c>
      <c r="Q22" s="233">
        <v>145.27847587599692</v>
      </c>
      <c r="R22" s="39">
        <v>164.61280824627946</v>
      </c>
      <c r="S22" s="233">
        <v>76.56835686499473</v>
      </c>
      <c r="T22" s="179" t="s">
        <v>70</v>
      </c>
      <c r="V22" s="185">
        <f aca="true" t="shared" si="1" ref="V22:V42">AVEDEV(E22:L22)</f>
        <v>171.94268429077397</v>
      </c>
      <c r="W22" s="185">
        <f aca="true" t="shared" si="2" ref="W22:W42">AVEDEV(D22:M22)</f>
        <v>243.05663825803225</v>
      </c>
      <c r="X22" s="185">
        <f aca="true" t="shared" si="3" ref="X22:X42">AVEDEV(E22:N22)</f>
        <v>153.2640823776304</v>
      </c>
      <c r="Y22" s="253">
        <f aca="true" t="shared" si="4" ref="Y22:AA42">AVEDEV(F22:O22)</f>
        <v>147.22320438078788</v>
      </c>
      <c r="Z22" s="253">
        <f t="shared" si="4"/>
        <v>142.87114975579763</v>
      </c>
      <c r="AA22" s="253">
        <f t="shared" si="4"/>
        <v>141.7837706728405</v>
      </c>
      <c r="AB22" s="253">
        <f t="shared" si="0"/>
        <v>121.42623134676532</v>
      </c>
      <c r="AC22" s="253">
        <f t="shared" si="0"/>
        <v>107.02301943162543</v>
      </c>
    </row>
    <row r="23" spans="1:29" ht="13.5" customHeight="1">
      <c r="A23" s="81" t="s">
        <v>181</v>
      </c>
      <c r="B23" s="37"/>
      <c r="C23" s="37"/>
      <c r="D23" s="37">
        <v>102.26</v>
      </c>
      <c r="E23" s="37">
        <v>145.94</v>
      </c>
      <c r="F23" s="37">
        <v>82.4</v>
      </c>
      <c r="G23" s="37">
        <v>111.98</v>
      </c>
      <c r="H23" s="37">
        <v>162.54</v>
      </c>
      <c r="I23" s="37">
        <v>88.08</v>
      </c>
      <c r="J23" s="37">
        <v>107.29</v>
      </c>
      <c r="K23" s="37">
        <v>103.52</v>
      </c>
      <c r="L23" s="98">
        <v>90.41395951708043</v>
      </c>
      <c r="M23" s="196">
        <v>32.376151911695665</v>
      </c>
      <c r="N23" s="196"/>
      <c r="O23" s="232"/>
      <c r="P23" s="98"/>
      <c r="Q23" s="232"/>
      <c r="R23" s="98"/>
      <c r="S23" s="232"/>
      <c r="T23" s="178" t="s">
        <v>70</v>
      </c>
      <c r="V23" s="184">
        <f t="shared" si="1"/>
        <v>21.474628795273713</v>
      </c>
      <c r="W23" s="184">
        <f t="shared" si="2"/>
        <v>23.57398885712239</v>
      </c>
      <c r="X23" s="184"/>
      <c r="Y23" s="252">
        <f t="shared" si="4"/>
        <v>24.007486071402987</v>
      </c>
      <c r="Z23" s="252">
        <f t="shared" si="4"/>
        <v>25.00038997081207</v>
      </c>
      <c r="AA23" s="252">
        <f t="shared" si="4"/>
        <v>27.07998142853732</v>
      </c>
      <c r="AB23" s="252">
        <f t="shared" si="0"/>
        <v>20.783948149623818</v>
      </c>
      <c r="AC23" s="252">
        <f t="shared" si="0"/>
        <v>25.51193797274918</v>
      </c>
    </row>
    <row r="24" spans="1:29" ht="13.5" customHeight="1">
      <c r="A24" s="82" t="s">
        <v>29</v>
      </c>
      <c r="B24" s="36"/>
      <c r="C24" s="36"/>
      <c r="D24" s="36">
        <v>100.25</v>
      </c>
      <c r="E24" s="36">
        <v>147.54</v>
      </c>
      <c r="F24" s="36">
        <v>117.68</v>
      </c>
      <c r="G24" s="36">
        <v>109.32</v>
      </c>
      <c r="H24" s="36">
        <v>114.44</v>
      </c>
      <c r="I24" s="36">
        <v>115.37</v>
      </c>
      <c r="J24" s="36">
        <v>155.29</v>
      </c>
      <c r="K24" s="36">
        <v>118.98</v>
      </c>
      <c r="L24" s="39">
        <v>52.47356717735093</v>
      </c>
      <c r="M24" s="197">
        <v>51.5651952419439</v>
      </c>
      <c r="N24" s="197">
        <v>69.98</v>
      </c>
      <c r="O24" s="233">
        <v>97</v>
      </c>
      <c r="P24" s="39">
        <v>110.90969256067642</v>
      </c>
      <c r="Q24" s="233">
        <v>110.31791571145226</v>
      </c>
      <c r="R24" s="39">
        <v>124.79078432312463</v>
      </c>
      <c r="S24" s="233">
        <v>175.5656949073285</v>
      </c>
      <c r="T24" s="179" t="s">
        <v>71</v>
      </c>
      <c r="V24" s="185">
        <f t="shared" si="1"/>
        <v>18.485804102831132</v>
      </c>
      <c r="W24" s="185">
        <f t="shared" si="2"/>
        <v>24.116773261298725</v>
      </c>
      <c r="X24" s="185">
        <f t="shared" si="3"/>
        <v>28.354573261298725</v>
      </c>
      <c r="Y24" s="253">
        <f t="shared" si="4"/>
        <v>25.964148509684616</v>
      </c>
      <c r="Z24" s="253">
        <f t="shared" si="4"/>
        <v>25.422523914538736</v>
      </c>
      <c r="AA24" s="253">
        <f t="shared" si="4"/>
        <v>25.502357171454914</v>
      </c>
      <c r="AB24" s="253">
        <f t="shared" si="0"/>
        <v>26.33041991730489</v>
      </c>
      <c r="AC24" s="253">
        <f t="shared" si="0"/>
        <v>31.14607550989117</v>
      </c>
    </row>
    <row r="25" spans="1:29" ht="13.5" customHeight="1">
      <c r="A25" s="81" t="s">
        <v>30</v>
      </c>
      <c r="B25" s="37"/>
      <c r="C25" s="37"/>
      <c r="D25" s="37">
        <v>92.02</v>
      </c>
      <c r="E25" s="37">
        <v>49.79</v>
      </c>
      <c r="F25" s="37">
        <v>6.18</v>
      </c>
      <c r="G25" s="37">
        <v>42.88</v>
      </c>
      <c r="H25" s="37">
        <v>40.17</v>
      </c>
      <c r="I25" s="37">
        <v>-17.67</v>
      </c>
      <c r="J25" s="37">
        <v>127.94</v>
      </c>
      <c r="K25" s="37">
        <v>63.62</v>
      </c>
      <c r="L25" s="98">
        <v>86.35556836805806</v>
      </c>
      <c r="M25" s="196">
        <v>100.90840924738107</v>
      </c>
      <c r="N25" s="196">
        <v>88.56</v>
      </c>
      <c r="O25" s="232">
        <v>70.72</v>
      </c>
      <c r="P25" s="98">
        <v>61.3294102037119</v>
      </c>
      <c r="Q25" s="232">
        <v>122.76945242409585</v>
      </c>
      <c r="R25" s="98">
        <v>130.65105940790485</v>
      </c>
      <c r="S25" s="232">
        <v>87.642481535152</v>
      </c>
      <c r="T25" s="178" t="s">
        <v>72</v>
      </c>
      <c r="V25" s="184">
        <f t="shared" si="1"/>
        <v>32.04774505750907</v>
      </c>
      <c r="W25" s="184">
        <f t="shared" si="2"/>
        <v>34.94939776154392</v>
      </c>
      <c r="X25" s="184">
        <f t="shared" si="3"/>
        <v>34.60339776154392</v>
      </c>
      <c r="Y25" s="252">
        <f t="shared" si="4"/>
        <v>34.461118209235124</v>
      </c>
      <c r="Z25" s="252">
        <f t="shared" si="4"/>
        <v>28.415456741172715</v>
      </c>
      <c r="AA25" s="252">
        <f t="shared" si="4"/>
        <v>30.8364019835823</v>
      </c>
      <c r="AB25" s="252">
        <f t="shared" si="0"/>
        <v>31.21482993134976</v>
      </c>
      <c r="AC25" s="252">
        <f t="shared" si="0"/>
        <v>21.21407372097205</v>
      </c>
    </row>
    <row r="26" spans="1:29" ht="13.5" customHeight="1">
      <c r="A26" s="82" t="s">
        <v>48</v>
      </c>
      <c r="B26" s="36"/>
      <c r="C26" s="36"/>
      <c r="D26" s="36">
        <v>52.23</v>
      </c>
      <c r="E26" s="36">
        <v>71.08</v>
      </c>
      <c r="F26" s="36">
        <v>78.48</v>
      </c>
      <c r="G26" s="36">
        <v>107.26</v>
      </c>
      <c r="H26" s="36">
        <v>153.39</v>
      </c>
      <c r="I26" s="36">
        <v>203.73</v>
      </c>
      <c r="J26" s="36">
        <v>204.08</v>
      </c>
      <c r="K26" s="36">
        <v>246.96</v>
      </c>
      <c r="L26" s="39">
        <v>180.59008882422728</v>
      </c>
      <c r="M26" s="197">
        <v>93.19252065034863</v>
      </c>
      <c r="N26" s="197">
        <v>-39.79</v>
      </c>
      <c r="O26" s="233">
        <v>-26.08</v>
      </c>
      <c r="P26" s="39">
        <v>57.84152835348372</v>
      </c>
      <c r="Q26" s="233">
        <v>49.569191163680735</v>
      </c>
      <c r="R26" s="39">
        <v>44.0712284930194</v>
      </c>
      <c r="S26" s="233">
        <v>1.207473714235705</v>
      </c>
      <c r="T26" s="179" t="s">
        <v>78</v>
      </c>
      <c r="V26" s="185">
        <f t="shared" si="1"/>
        <v>53.14376110302842</v>
      </c>
      <c r="W26" s="185">
        <f t="shared" si="2"/>
        <v>58.65075681738786</v>
      </c>
      <c r="X26" s="185">
        <f t="shared" si="3"/>
        <v>67.85275681738787</v>
      </c>
      <c r="Y26" s="253">
        <f t="shared" si="4"/>
        <v>77.56875681738786</v>
      </c>
      <c r="Z26" s="253">
        <f t="shared" si="4"/>
        <v>79.63260398203948</v>
      </c>
      <c r="AA26" s="253">
        <f t="shared" si="4"/>
        <v>85.40168486567141</v>
      </c>
      <c r="AB26" s="253">
        <f t="shared" si="0"/>
        <v>85.93885316606466</v>
      </c>
      <c r="AC26" s="253">
        <f t="shared" si="0"/>
        <v>80.03315939899555</v>
      </c>
    </row>
    <row r="27" spans="1:29" ht="13.5" customHeight="1">
      <c r="A27" s="81" t="s">
        <v>49</v>
      </c>
      <c r="B27" s="37"/>
      <c r="C27" s="37"/>
      <c r="D27" s="37">
        <v>113.85</v>
      </c>
      <c r="E27" s="37">
        <v>144.39</v>
      </c>
      <c r="F27" s="37">
        <v>88.7</v>
      </c>
      <c r="G27" s="37">
        <v>84.02</v>
      </c>
      <c r="H27" s="37">
        <v>73.01</v>
      </c>
      <c r="I27" s="37">
        <v>97.76</v>
      </c>
      <c r="J27" s="37">
        <v>167.16</v>
      </c>
      <c r="K27" s="37">
        <v>126.56</v>
      </c>
      <c r="L27" s="98">
        <v>90.1056393669238</v>
      </c>
      <c r="M27" s="196">
        <v>85.76166907885083</v>
      </c>
      <c r="N27" s="196">
        <v>68.69</v>
      </c>
      <c r="O27" s="232">
        <v>34.81</v>
      </c>
      <c r="P27" s="98">
        <v>46.48235907899898</v>
      </c>
      <c r="Q27" s="232">
        <v>30.448063093664974</v>
      </c>
      <c r="R27" s="98">
        <v>48.437475948103845</v>
      </c>
      <c r="S27" s="232">
        <v>47.055089927300365</v>
      </c>
      <c r="T27" s="178" t="s">
        <v>73</v>
      </c>
      <c r="V27" s="184">
        <f t="shared" si="1"/>
        <v>27.80509630935089</v>
      </c>
      <c r="W27" s="184">
        <f t="shared" si="2"/>
        <v>24.686615324338028</v>
      </c>
      <c r="X27" s="184">
        <f t="shared" si="3"/>
        <v>26.052561493253517</v>
      </c>
      <c r="Y27" s="252">
        <f t="shared" si="4"/>
        <v>23.301361493253523</v>
      </c>
      <c r="Z27" s="252">
        <f t="shared" si="4"/>
        <v>26.36835447140287</v>
      </c>
      <c r="AA27" s="252">
        <f t="shared" si="4"/>
        <v>31.390688627311068</v>
      </c>
      <c r="AB27" s="252">
        <f t="shared" si="0"/>
        <v>33.847941032500685</v>
      </c>
      <c r="AC27" s="252">
        <f t="shared" si="0"/>
        <v>34.276637969647496</v>
      </c>
    </row>
    <row r="28" spans="1:29" ht="13.5" customHeight="1">
      <c r="A28" s="82" t="s">
        <v>31</v>
      </c>
      <c r="B28" s="36"/>
      <c r="C28" s="36"/>
      <c r="D28" s="36">
        <v>98.1</v>
      </c>
      <c r="E28" s="36">
        <v>103.01</v>
      </c>
      <c r="F28" s="36">
        <v>233.6</v>
      </c>
      <c r="G28" s="36">
        <v>78.92</v>
      </c>
      <c r="H28" s="36">
        <v>72.44</v>
      </c>
      <c r="I28" s="36">
        <v>72.61</v>
      </c>
      <c r="J28" s="36">
        <v>120.16</v>
      </c>
      <c r="K28" s="36">
        <v>235.63</v>
      </c>
      <c r="L28" s="39">
        <v>423.88118020906364</v>
      </c>
      <c r="M28" s="197">
        <v>195.65105958635692</v>
      </c>
      <c r="N28" s="197">
        <v>132.92</v>
      </c>
      <c r="O28" s="233">
        <v>77.77</v>
      </c>
      <c r="P28" s="39">
        <v>66.50638856722433</v>
      </c>
      <c r="Q28" s="233">
        <v>43.45870485551672</v>
      </c>
      <c r="R28" s="39">
        <v>42.70422932956628</v>
      </c>
      <c r="S28" s="233">
        <v>53.68992649073498</v>
      </c>
      <c r="T28" s="179" t="s">
        <v>74</v>
      </c>
      <c r="V28" s="185">
        <f t="shared" si="1"/>
        <v>97.6292469076662</v>
      </c>
      <c r="W28" s="185">
        <f t="shared" si="2"/>
        <v>87.03226877545046</v>
      </c>
      <c r="X28" s="185">
        <f t="shared" si="3"/>
        <v>84.24666877545046</v>
      </c>
      <c r="Y28" s="253">
        <f t="shared" si="4"/>
        <v>86.26586877545046</v>
      </c>
      <c r="Z28" s="253">
        <f t="shared" si="4"/>
        <v>82.44313025732541</v>
      </c>
      <c r="AA28" s="253">
        <f t="shared" si="4"/>
        <v>84.57080796599442</v>
      </c>
      <c r="AB28" s="253">
        <f t="shared" si="0"/>
        <v>86.35495420622044</v>
      </c>
      <c r="AC28" s="253">
        <f t="shared" si="0"/>
        <v>87.49015861677633</v>
      </c>
    </row>
    <row r="29" spans="1:29" ht="13.5" customHeight="1">
      <c r="A29" s="81" t="s">
        <v>32</v>
      </c>
      <c r="B29" s="37"/>
      <c r="C29" s="37"/>
      <c r="D29" s="37">
        <v>252.07</v>
      </c>
      <c r="E29" s="37">
        <v>222.46</v>
      </c>
      <c r="F29" s="37">
        <v>26.51</v>
      </c>
      <c r="G29" s="37">
        <v>90.31</v>
      </c>
      <c r="H29" s="37">
        <v>64.77</v>
      </c>
      <c r="I29" s="37">
        <v>154.86</v>
      </c>
      <c r="J29" s="37">
        <v>263.96</v>
      </c>
      <c r="K29" s="37">
        <v>340.58</v>
      </c>
      <c r="L29" s="98">
        <v>320.95382321275</v>
      </c>
      <c r="M29" s="196">
        <v>179.9926851846163</v>
      </c>
      <c r="N29" s="196">
        <v>148.01</v>
      </c>
      <c r="O29" s="232">
        <v>68.38</v>
      </c>
      <c r="P29" s="98">
        <v>59.35722444663626</v>
      </c>
      <c r="Q29" s="232">
        <v>105.90366524774744</v>
      </c>
      <c r="R29" s="98">
        <v>138.74453196735664</v>
      </c>
      <c r="S29" s="232">
        <v>104.13712009595257</v>
      </c>
      <c r="T29" s="178" t="s">
        <v>75</v>
      </c>
      <c r="V29" s="184">
        <f t="shared" si="1"/>
        <v>101.43797790159374</v>
      </c>
      <c r="W29" s="184">
        <f t="shared" si="2"/>
        <v>88.35811380281335</v>
      </c>
      <c r="X29" s="184">
        <f t="shared" si="3"/>
        <v>84.5982439707607</v>
      </c>
      <c r="Y29" s="252">
        <f t="shared" si="4"/>
        <v>88.43118100768396</v>
      </c>
      <c r="Z29" s="252">
        <f t="shared" si="4"/>
        <v>85.80340305195307</v>
      </c>
      <c r="AA29" s="252">
        <f t="shared" si="4"/>
        <v>84.55590983213328</v>
      </c>
      <c r="AB29" s="252">
        <f t="shared" si="0"/>
        <v>78.63794727474473</v>
      </c>
      <c r="AC29" s="252">
        <f t="shared" si="0"/>
        <v>82.69577766706853</v>
      </c>
    </row>
    <row r="30" spans="1:29" ht="13.5" customHeight="1">
      <c r="A30" s="82" t="s">
        <v>50</v>
      </c>
      <c r="B30" s="36"/>
      <c r="C30" s="36"/>
      <c r="D30" s="36">
        <v>-1.8</v>
      </c>
      <c r="E30" s="36">
        <v>25.95</v>
      </c>
      <c r="F30" s="36">
        <v>93.27</v>
      </c>
      <c r="G30" s="36">
        <v>77.81</v>
      </c>
      <c r="H30" s="36">
        <v>50.96</v>
      </c>
      <c r="I30" s="36">
        <v>121.86</v>
      </c>
      <c r="J30" s="36">
        <v>223.77</v>
      </c>
      <c r="K30" s="36">
        <v>180.31</v>
      </c>
      <c r="L30" s="39">
        <v>82.95948356858605</v>
      </c>
      <c r="M30" s="197">
        <v>81.60368526129467</v>
      </c>
      <c r="N30" s="197">
        <v>105.92</v>
      </c>
      <c r="O30" s="233">
        <v>75.21</v>
      </c>
      <c r="P30" s="39">
        <v>104.56407618483878</v>
      </c>
      <c r="Q30" s="233">
        <v>80.57981220830375</v>
      </c>
      <c r="R30" s="39">
        <v>63.84350159521368</v>
      </c>
      <c r="S30" s="233">
        <v>32.88372894974705</v>
      </c>
      <c r="T30" s="179" t="s">
        <v>70</v>
      </c>
      <c r="V30" s="185">
        <f t="shared" si="1"/>
        <v>51.15161091544506</v>
      </c>
      <c r="W30" s="185">
        <f t="shared" si="2"/>
        <v>48.98640987020716</v>
      </c>
      <c r="X30" s="185">
        <f t="shared" si="3"/>
        <v>42.818946493609545</v>
      </c>
      <c r="Y30" s="253">
        <f t="shared" si="4"/>
        <v>39.567609870207164</v>
      </c>
      <c r="Z30" s="253">
        <f t="shared" si="4"/>
        <v>38.88996529911683</v>
      </c>
      <c r="AA30" s="253">
        <f t="shared" si="4"/>
        <v>38.72377656661861</v>
      </c>
      <c r="AB30" s="253">
        <f t="shared" si="0"/>
        <v>37.95076647090578</v>
      </c>
      <c r="AC30" s="253">
        <f t="shared" si="0"/>
        <v>40.38127221552904</v>
      </c>
    </row>
    <row r="31" spans="1:29" ht="13.5" customHeight="1">
      <c r="A31" s="81" t="s">
        <v>56</v>
      </c>
      <c r="B31" s="37"/>
      <c r="C31" s="37"/>
      <c r="D31" s="37">
        <v>106.53</v>
      </c>
      <c r="E31" s="37">
        <v>92.31</v>
      </c>
      <c r="F31" s="37">
        <v>33.26</v>
      </c>
      <c r="G31" s="37">
        <v>-1.5</v>
      </c>
      <c r="H31" s="37">
        <v>12.32</v>
      </c>
      <c r="I31" s="37">
        <v>47.43</v>
      </c>
      <c r="J31" s="37">
        <v>141.13</v>
      </c>
      <c r="K31" s="37">
        <v>306.35</v>
      </c>
      <c r="L31" s="98">
        <v>86.09</v>
      </c>
      <c r="M31" s="196">
        <v>32.24</v>
      </c>
      <c r="N31" s="196">
        <v>72.62</v>
      </c>
      <c r="O31" s="232">
        <v>92.23</v>
      </c>
      <c r="P31" s="98">
        <v>76.43939953728503</v>
      </c>
      <c r="Q31" s="232">
        <v>30.430076326032307</v>
      </c>
      <c r="R31" s="98">
        <v>41.368033010040996</v>
      </c>
      <c r="S31" s="232">
        <v>40.55478301264967</v>
      </c>
      <c r="T31" s="178" t="s">
        <v>77</v>
      </c>
      <c r="V31" s="184">
        <f t="shared" si="1"/>
        <v>67.6921875</v>
      </c>
      <c r="W31" s="184">
        <f t="shared" si="2"/>
        <v>60.866</v>
      </c>
      <c r="X31" s="184">
        <f t="shared" si="3"/>
        <v>59.396</v>
      </c>
      <c r="Y31" s="252">
        <f t="shared" si="4"/>
        <v>59.3864</v>
      </c>
      <c r="Z31" s="252">
        <f t="shared" si="4"/>
        <v>56.0210360277629</v>
      </c>
      <c r="AA31" s="252">
        <f t="shared" si="4"/>
        <v>54.10523144820097</v>
      </c>
      <c r="AB31" s="252">
        <f t="shared" si="0"/>
        <v>52.44289964506568</v>
      </c>
      <c r="AC31" s="252">
        <f t="shared" si="0"/>
        <v>52.774862486839524</v>
      </c>
    </row>
    <row r="32" spans="1:29" ht="13.5" customHeight="1">
      <c r="A32" s="82" t="s">
        <v>33</v>
      </c>
      <c r="B32" s="36"/>
      <c r="C32" s="36"/>
      <c r="D32" s="36">
        <v>72.4</v>
      </c>
      <c r="E32" s="36">
        <v>20.07</v>
      </c>
      <c r="F32" s="36">
        <v>-13.93</v>
      </c>
      <c r="G32" s="36">
        <v>63.38</v>
      </c>
      <c r="H32" s="36">
        <v>70.29</v>
      </c>
      <c r="I32" s="36">
        <v>129.11</v>
      </c>
      <c r="J32" s="36">
        <v>100.97</v>
      </c>
      <c r="K32" s="36">
        <v>90.22</v>
      </c>
      <c r="L32" s="39">
        <v>20.79588685278761</v>
      </c>
      <c r="M32" s="197">
        <v>90.05303335175076</v>
      </c>
      <c r="N32" s="197">
        <v>4.98</v>
      </c>
      <c r="O32" s="233">
        <v>25.67</v>
      </c>
      <c r="P32" s="39">
        <v>94.6731361936982</v>
      </c>
      <c r="Q32" s="233">
        <v>91.50848258740149</v>
      </c>
      <c r="R32" s="39">
        <v>114.6500237983618</v>
      </c>
      <c r="S32" s="233">
        <v>124.79765315214513</v>
      </c>
      <c r="T32" s="179" t="s">
        <v>76</v>
      </c>
      <c r="V32" s="185">
        <f t="shared" si="1"/>
        <v>38.35095517925194</v>
      </c>
      <c r="W32" s="185">
        <f t="shared" si="2"/>
        <v>33.40553624580556</v>
      </c>
      <c r="X32" s="185">
        <f t="shared" si="3"/>
        <v>39.69193624580555</v>
      </c>
      <c r="Y32" s="253">
        <f t="shared" si="4"/>
        <v>39.019936245805546</v>
      </c>
      <c r="Z32" s="253">
        <f t="shared" si="4"/>
        <v>32.246187141301405</v>
      </c>
      <c r="AA32" s="253">
        <f t="shared" si="4"/>
        <v>33.11446574829352</v>
      </c>
      <c r="AB32" s="253">
        <f t="shared" si="0"/>
        <v>35.46865639648247</v>
      </c>
      <c r="AC32" s="253">
        <f t="shared" si="0"/>
        <v>35.20991558561117</v>
      </c>
    </row>
    <row r="33" spans="1:29" ht="13.5" customHeight="1">
      <c r="A33" s="81" t="s">
        <v>34</v>
      </c>
      <c r="B33" s="37"/>
      <c r="C33" s="37"/>
      <c r="D33" s="37">
        <v>106.68</v>
      </c>
      <c r="E33" s="37">
        <v>374.95</v>
      </c>
      <c r="F33" s="37">
        <v>170.15</v>
      </c>
      <c r="G33" s="37">
        <v>177.16</v>
      </c>
      <c r="H33" s="37">
        <v>192.14</v>
      </c>
      <c r="I33" s="37">
        <v>154.41</v>
      </c>
      <c r="J33" s="37">
        <v>152.64</v>
      </c>
      <c r="K33" s="37">
        <v>96.77</v>
      </c>
      <c r="L33" s="98">
        <v>93.02394157000845</v>
      </c>
      <c r="M33" s="196">
        <v>79.9332050085898</v>
      </c>
      <c r="N33" s="196">
        <v>72.33</v>
      </c>
      <c r="O33" s="232">
        <v>75.05</v>
      </c>
      <c r="P33" s="98">
        <v>86.95419384756214</v>
      </c>
      <c r="Q33" s="232">
        <v>111.79568752581474</v>
      </c>
      <c r="R33" s="98">
        <v>189.96572285248496</v>
      </c>
      <c r="S33" s="232">
        <v>193.53096698401094</v>
      </c>
      <c r="T33" s="178" t="s">
        <v>78</v>
      </c>
      <c r="V33" s="184">
        <f t="shared" si="1"/>
        <v>53.7583804778117</v>
      </c>
      <c r="W33" s="184">
        <f t="shared" si="2"/>
        <v>55.051428273712155</v>
      </c>
      <c r="X33" s="184">
        <f t="shared" si="3"/>
        <v>57.79942827371214</v>
      </c>
      <c r="Y33" s="252">
        <f t="shared" si="4"/>
        <v>42.93928534214017</v>
      </c>
      <c r="Z33" s="252">
        <f t="shared" si="4"/>
        <v>40.83709276590717</v>
      </c>
      <c r="AA33" s="252">
        <f t="shared" si="4"/>
        <v>32.993375269004936</v>
      </c>
      <c r="AB33" s="252">
        <f t="shared" si="0"/>
        <v>32.73246201130313</v>
      </c>
      <c r="AC33" s="252">
        <f t="shared" si="0"/>
        <v>38.10771489999091</v>
      </c>
    </row>
    <row r="34" spans="1:29" ht="13.5" customHeight="1">
      <c r="A34" s="82" t="s">
        <v>35</v>
      </c>
      <c r="B34" s="36"/>
      <c r="C34" s="36"/>
      <c r="D34" s="36">
        <v>44.74</v>
      </c>
      <c r="E34" s="36">
        <v>71.98</v>
      </c>
      <c r="F34" s="36">
        <v>22.63</v>
      </c>
      <c r="G34" s="36">
        <v>36.05</v>
      </c>
      <c r="H34" s="36">
        <v>41.52</v>
      </c>
      <c r="I34" s="36">
        <v>92.78</v>
      </c>
      <c r="J34" s="36">
        <v>109.07</v>
      </c>
      <c r="K34" s="36">
        <v>76.83</v>
      </c>
      <c r="L34" s="39">
        <v>162.74810355290606</v>
      </c>
      <c r="M34" s="197">
        <v>145.9933573621632</v>
      </c>
      <c r="N34" s="197">
        <v>153.24</v>
      </c>
      <c r="O34" s="233">
        <v>151.72</v>
      </c>
      <c r="P34" s="39">
        <v>167.75472291673165</v>
      </c>
      <c r="Q34" s="233">
        <v>83.65018901843855</v>
      </c>
      <c r="R34" s="39">
        <v>108.94755987688897</v>
      </c>
      <c r="S34" s="233">
        <v>52.634287445751404</v>
      </c>
      <c r="T34" s="179" t="s">
        <v>77</v>
      </c>
      <c r="V34" s="185">
        <f t="shared" si="1"/>
        <v>33.65601294411326</v>
      </c>
      <c r="W34" s="185">
        <f t="shared" si="2"/>
        <v>37.770975309808314</v>
      </c>
      <c r="X34" s="185">
        <f t="shared" si="3"/>
        <v>41.48214609150692</v>
      </c>
      <c r="Y34" s="253">
        <f t="shared" si="4"/>
        <v>45.29614609150693</v>
      </c>
      <c r="Z34" s="253">
        <f t="shared" si="4"/>
        <v>42.52061838318009</v>
      </c>
      <c r="AA34" s="253">
        <f t="shared" si="4"/>
        <v>37.760599481336236</v>
      </c>
      <c r="AB34" s="253">
        <f t="shared" si="0"/>
        <v>31.01784349364734</v>
      </c>
      <c r="AC34" s="253">
        <f t="shared" si="0"/>
        <v>35.0324147490722</v>
      </c>
    </row>
    <row r="35" spans="1:29" ht="13.5" customHeight="1">
      <c r="A35" s="81" t="s">
        <v>36</v>
      </c>
      <c r="B35" s="37"/>
      <c r="C35" s="37"/>
      <c r="D35" s="37">
        <v>215.51</v>
      </c>
      <c r="E35" s="37">
        <v>105.64</v>
      </c>
      <c r="F35" s="37">
        <v>58.69</v>
      </c>
      <c r="G35" s="37">
        <v>116.67</v>
      </c>
      <c r="H35" s="37">
        <v>144.55</v>
      </c>
      <c r="I35" s="37">
        <v>224.68</v>
      </c>
      <c r="J35" s="37">
        <v>210.15</v>
      </c>
      <c r="K35" s="37">
        <v>123.17</v>
      </c>
      <c r="L35" s="98">
        <v>74.72364262458602</v>
      </c>
      <c r="M35" s="196">
        <v>47.97902296585234</v>
      </c>
      <c r="N35" s="196">
        <v>74.44</v>
      </c>
      <c r="O35" s="232">
        <v>56.3</v>
      </c>
      <c r="P35" s="98">
        <v>82.04438258381226</v>
      </c>
      <c r="Q35" s="232">
        <v>102.1398467409252</v>
      </c>
      <c r="R35" s="98">
        <v>160.41079193297062</v>
      </c>
      <c r="S35" s="232">
        <v>629.6101357834066</v>
      </c>
      <c r="T35" s="178" t="s">
        <v>79</v>
      </c>
      <c r="V35" s="184">
        <f t="shared" si="1"/>
        <v>45.63184600394506</v>
      </c>
      <c r="W35" s="184">
        <f t="shared" si="2"/>
        <v>53.236986752764935</v>
      </c>
      <c r="X35" s="184">
        <f t="shared" si="3"/>
        <v>46.05458675276493</v>
      </c>
      <c r="Y35" s="252">
        <f t="shared" si="4"/>
        <v>50.708733440956166</v>
      </c>
      <c r="Z35" s="252">
        <f t="shared" si="4"/>
        <v>48.373295182574935</v>
      </c>
      <c r="AA35" s="252">
        <f t="shared" si="4"/>
        <v>49.295848406785936</v>
      </c>
      <c r="AB35" s="252">
        <f t="shared" si="0"/>
        <v>51.19914343874241</v>
      </c>
      <c r="AC35" s="252">
        <f t="shared" si="0"/>
        <v>106.37611618538226</v>
      </c>
    </row>
    <row r="36" spans="1:29" ht="13.5" customHeight="1">
      <c r="A36" s="82" t="s">
        <v>37</v>
      </c>
      <c r="B36" s="36"/>
      <c r="C36" s="36"/>
      <c r="D36" s="36">
        <v>110.51</v>
      </c>
      <c r="E36" s="36">
        <v>118.89</v>
      </c>
      <c r="F36" s="36">
        <v>107.74</v>
      </c>
      <c r="G36" s="36">
        <v>117.11</v>
      </c>
      <c r="H36" s="36">
        <v>157.51</v>
      </c>
      <c r="I36" s="36">
        <v>130.98</v>
      </c>
      <c r="J36" s="36">
        <v>103.87</v>
      </c>
      <c r="K36" s="36">
        <v>70.63</v>
      </c>
      <c r="L36" s="39">
        <v>77.6411227162016</v>
      </c>
      <c r="M36" s="197">
        <v>75.59527095458124</v>
      </c>
      <c r="N36" s="197">
        <v>83.81</v>
      </c>
      <c r="O36" s="233">
        <v>88.78</v>
      </c>
      <c r="P36" s="39">
        <v>85.71019355198885</v>
      </c>
      <c r="Q36" s="233">
        <v>74.45476240431684</v>
      </c>
      <c r="R36" s="39">
        <v>91.57002132339646</v>
      </c>
      <c r="S36" s="233">
        <v>93.09836458591343</v>
      </c>
      <c r="T36" s="179" t="s">
        <v>80</v>
      </c>
      <c r="V36" s="185">
        <f t="shared" si="1"/>
        <v>20.5761096604748</v>
      </c>
      <c r="W36" s="185">
        <f t="shared" si="2"/>
        <v>20.090832759506053</v>
      </c>
      <c r="X36" s="185">
        <f t="shared" si="3"/>
        <v>22.068360632921713</v>
      </c>
      <c r="Y36" s="253">
        <f t="shared" si="4"/>
        <v>22.075360632921715</v>
      </c>
      <c r="Z36" s="253">
        <f t="shared" si="4"/>
        <v>22.563073022178266</v>
      </c>
      <c r="AA36" s="253">
        <f t="shared" si="4"/>
        <v>21.533119022374684</v>
      </c>
      <c r="AB36" s="253">
        <f t="shared" si="0"/>
        <v>12.396694588640495</v>
      </c>
      <c r="AC36" s="253">
        <f t="shared" si="0"/>
        <v>8.089742338619908</v>
      </c>
    </row>
    <row r="37" spans="1:29" ht="13.5" customHeight="1">
      <c r="A37" s="81" t="s">
        <v>62</v>
      </c>
      <c r="B37" s="37"/>
      <c r="C37" s="37"/>
      <c r="D37" s="37">
        <v>230.54</v>
      </c>
      <c r="E37" s="37">
        <v>181.82</v>
      </c>
      <c r="F37" s="37">
        <v>235.7</v>
      </c>
      <c r="G37" s="37">
        <v>154.14</v>
      </c>
      <c r="H37" s="37">
        <v>158.17</v>
      </c>
      <c r="I37" s="37">
        <v>172.04</v>
      </c>
      <c r="J37" s="37">
        <v>140.35</v>
      </c>
      <c r="K37" s="37">
        <v>104.91</v>
      </c>
      <c r="L37" s="98">
        <v>83.34823532923073</v>
      </c>
      <c r="M37" s="196">
        <v>68.64629769805242</v>
      </c>
      <c r="N37" s="196">
        <v>86.16</v>
      </c>
      <c r="O37" s="232">
        <v>60.08</v>
      </c>
      <c r="P37" s="98">
        <v>44.26196030364737</v>
      </c>
      <c r="Q37" s="232">
        <v>42.33095947694591</v>
      </c>
      <c r="R37" s="98">
        <v>60.035293421903155</v>
      </c>
      <c r="S37" s="232">
        <v>62.639437114983146</v>
      </c>
      <c r="T37" s="178" t="s">
        <v>81</v>
      </c>
      <c r="U37" s="15"/>
      <c r="V37" s="184">
        <f t="shared" si="1"/>
        <v>33.205275729807695</v>
      </c>
      <c r="W37" s="184">
        <f t="shared" si="2"/>
        <v>42.922256036726026</v>
      </c>
      <c r="X37" s="184">
        <f t="shared" si="3"/>
        <v>42.20985603672601</v>
      </c>
      <c r="Y37" s="252">
        <f t="shared" si="4"/>
        <v>45.72554669727169</v>
      </c>
      <c r="Z37" s="252">
        <f t="shared" si="4"/>
        <v>39.17148053352555</v>
      </c>
      <c r="AA37" s="252">
        <f t="shared" si="4"/>
        <v>38.270203775369886</v>
      </c>
      <c r="AB37" s="252">
        <f aca="true" t="shared" si="5" ref="AB37:AB42">AVEDEV(I37:R37)</f>
        <v>31.73023522621322</v>
      </c>
      <c r="AC37" s="252">
        <f aca="true" t="shared" si="6" ref="AC37:AC42">AVEDEV(J37:S37)</f>
        <v>22.732672398265123</v>
      </c>
    </row>
    <row r="38" spans="1:29" ht="13.5" customHeight="1">
      <c r="A38" s="82" t="s">
        <v>51</v>
      </c>
      <c r="B38" s="36"/>
      <c r="C38" s="36"/>
      <c r="D38" s="36">
        <v>411.03</v>
      </c>
      <c r="E38" s="36">
        <v>2276.46</v>
      </c>
      <c r="F38" s="36" t="s">
        <v>39</v>
      </c>
      <c r="G38" s="36">
        <v>99.98</v>
      </c>
      <c r="H38" s="36">
        <v>76.78</v>
      </c>
      <c r="I38" s="36">
        <v>81.06</v>
      </c>
      <c r="J38" s="36">
        <v>63.04</v>
      </c>
      <c r="K38" s="36">
        <v>124.36</v>
      </c>
      <c r="L38" s="39">
        <v>122.14</v>
      </c>
      <c r="M38" s="197">
        <v>101.35</v>
      </c>
      <c r="N38" s="197">
        <v>89.34</v>
      </c>
      <c r="O38" s="233">
        <v>109.13</v>
      </c>
      <c r="P38" s="39">
        <v>79.63</v>
      </c>
      <c r="Q38" s="233">
        <v>94.01784896844681</v>
      </c>
      <c r="R38" s="39">
        <v>101.75979320112485</v>
      </c>
      <c r="S38" s="233">
        <v>49.74037252135724</v>
      </c>
      <c r="T38" s="179" t="s">
        <v>70</v>
      </c>
      <c r="U38" s="15"/>
      <c r="V38" s="185">
        <f t="shared" si="1"/>
        <v>534.3428571428572</v>
      </c>
      <c r="W38" s="185">
        <f t="shared" si="2"/>
        <v>431.48172839506174</v>
      </c>
      <c r="X38" s="185">
        <f t="shared" si="3"/>
        <v>430.9538271604939</v>
      </c>
      <c r="Y38" s="253">
        <f t="shared" si="4"/>
        <v>16.70962962962962</v>
      </c>
      <c r="Z38" s="253">
        <f t="shared" si="4"/>
        <v>16.711</v>
      </c>
      <c r="AA38" s="253">
        <f t="shared" si="4"/>
        <v>16.12817208252425</v>
      </c>
      <c r="AB38" s="253">
        <f t="shared" si="5"/>
        <v>15.165194423267803</v>
      </c>
      <c r="AC38" s="253">
        <f t="shared" si="6"/>
        <v>18.41056667100286</v>
      </c>
    </row>
    <row r="39" spans="1:29" ht="13.5" customHeight="1">
      <c r="A39" s="81" t="s">
        <v>52</v>
      </c>
      <c r="B39" s="37"/>
      <c r="C39" s="37"/>
      <c r="D39" s="37">
        <v>73</v>
      </c>
      <c r="E39" s="37">
        <v>32.63</v>
      </c>
      <c r="F39" s="37">
        <v>113.93</v>
      </c>
      <c r="G39" s="37">
        <v>89.79</v>
      </c>
      <c r="H39" s="37">
        <v>122.93</v>
      </c>
      <c r="I39" s="37">
        <v>98.33</v>
      </c>
      <c r="J39" s="37">
        <v>99.5</v>
      </c>
      <c r="K39" s="37">
        <v>158.73</v>
      </c>
      <c r="L39" s="98">
        <v>109.258734572657</v>
      </c>
      <c r="M39" s="196">
        <v>58.11116111016618</v>
      </c>
      <c r="N39" s="196">
        <v>53.37</v>
      </c>
      <c r="O39" s="232">
        <v>61.71</v>
      </c>
      <c r="P39" s="98">
        <v>51.26482850583607</v>
      </c>
      <c r="Q39" s="232">
        <v>48.90246093831635</v>
      </c>
      <c r="R39" s="98">
        <v>77.70049989995188</v>
      </c>
      <c r="S39" s="232">
        <v>-2.41542281473649</v>
      </c>
      <c r="T39" s="178" t="s">
        <v>82</v>
      </c>
      <c r="U39" s="15"/>
      <c r="V39" s="184">
        <f t="shared" si="1"/>
        <v>23.074841821582126</v>
      </c>
      <c r="W39" s="184">
        <f t="shared" si="2"/>
        <v>25.790559432592612</v>
      </c>
      <c r="X39" s="184">
        <f t="shared" si="3"/>
        <v>28.146159432592622</v>
      </c>
      <c r="Y39" s="252">
        <f t="shared" si="4"/>
        <v>24.656559432592612</v>
      </c>
      <c r="Z39" s="252">
        <f t="shared" si="4"/>
        <v>27.450274495665475</v>
      </c>
      <c r="AA39" s="252">
        <f t="shared" si="4"/>
        <v>31.539028401833843</v>
      </c>
      <c r="AB39" s="252">
        <f t="shared" si="5"/>
        <v>27.813532112377203</v>
      </c>
      <c r="AC39" s="252">
        <f t="shared" si="6"/>
        <v>31.747265917546496</v>
      </c>
    </row>
    <row r="40" spans="1:29" ht="13.5" customHeight="1">
      <c r="A40" s="82" t="s">
        <v>38</v>
      </c>
      <c r="B40" s="36"/>
      <c r="C40" s="36"/>
      <c r="D40" s="36">
        <v>230.04</v>
      </c>
      <c r="E40" s="36">
        <v>136.01</v>
      </c>
      <c r="F40" s="36">
        <v>85</v>
      </c>
      <c r="G40" s="36">
        <v>84.23</v>
      </c>
      <c r="H40" s="36">
        <v>79.02</v>
      </c>
      <c r="I40" s="36">
        <v>87.97</v>
      </c>
      <c r="J40" s="36">
        <v>100.35</v>
      </c>
      <c r="K40" s="36">
        <v>47.84</v>
      </c>
      <c r="L40" s="39">
        <v>69.04717296558658</v>
      </c>
      <c r="M40" s="197">
        <v>61.189152987688026</v>
      </c>
      <c r="N40" s="197">
        <v>69.11</v>
      </c>
      <c r="O40" s="233">
        <v>70.13</v>
      </c>
      <c r="P40" s="39">
        <v>76.67610680895301</v>
      </c>
      <c r="Q40" s="233">
        <v>71.44731266467716</v>
      </c>
      <c r="R40" s="39">
        <v>88.29547524085142</v>
      </c>
      <c r="S40" s="233">
        <v>140.3801680561144</v>
      </c>
      <c r="T40" s="179" t="s">
        <v>82</v>
      </c>
      <c r="U40" s="90"/>
      <c r="V40" s="185">
        <f t="shared" si="1"/>
        <v>16.444952534476258</v>
      </c>
      <c r="W40" s="185">
        <f t="shared" si="2"/>
        <v>34.43822044280351</v>
      </c>
      <c r="X40" s="185">
        <f t="shared" si="3"/>
        <v>16.735367404672537</v>
      </c>
      <c r="Y40" s="253">
        <f t="shared" si="4"/>
        <v>11.925367404672539</v>
      </c>
      <c r="Z40" s="253">
        <f t="shared" si="4"/>
        <v>11.09297808556784</v>
      </c>
      <c r="AA40" s="253">
        <f t="shared" si="4"/>
        <v>10.18084172763822</v>
      </c>
      <c r="AB40" s="253">
        <f t="shared" si="5"/>
        <v>11.293898756540388</v>
      </c>
      <c r="AC40" s="253">
        <f t="shared" si="6"/>
        <v>18.137205335960925</v>
      </c>
    </row>
    <row r="41" spans="1:29" s="76" customFormat="1" ht="13.5" customHeight="1">
      <c r="A41" s="83" t="s">
        <v>21</v>
      </c>
      <c r="B41" s="79"/>
      <c r="C41" s="79"/>
      <c r="D41" s="79">
        <f aca="true" t="shared" si="7" ref="D41:M41">MIN(D21:D40)</f>
        <v>-1.8</v>
      </c>
      <c r="E41" s="79">
        <f t="shared" si="7"/>
        <v>20.07</v>
      </c>
      <c r="F41" s="79">
        <f t="shared" si="7"/>
        <v>-13.93</v>
      </c>
      <c r="G41" s="79">
        <f t="shared" si="7"/>
        <v>-1.5</v>
      </c>
      <c r="H41" s="79">
        <f t="shared" si="7"/>
        <v>-84.02905852419619</v>
      </c>
      <c r="I41" s="79">
        <f t="shared" si="7"/>
        <v>-131.10664332584398</v>
      </c>
      <c r="J41" s="79">
        <f t="shared" si="7"/>
        <v>63.04</v>
      </c>
      <c r="K41" s="79">
        <f t="shared" si="7"/>
        <v>47.84</v>
      </c>
      <c r="L41" s="80">
        <f t="shared" si="7"/>
        <v>20.79588685278761</v>
      </c>
      <c r="M41" s="198">
        <f t="shared" si="7"/>
        <v>32.24</v>
      </c>
      <c r="N41" s="198">
        <f aca="true" t="shared" si="8" ref="N41:S41">MIN(N21:N40)</f>
        <v>-39.79</v>
      </c>
      <c r="O41" s="237">
        <f t="shared" si="8"/>
        <v>-26.08</v>
      </c>
      <c r="P41" s="193">
        <f t="shared" si="8"/>
        <v>44.26196030364737</v>
      </c>
      <c r="Q41" s="237">
        <f t="shared" si="8"/>
        <v>30.430076326032307</v>
      </c>
      <c r="R41" s="193">
        <f t="shared" si="8"/>
        <v>41.368033010040996</v>
      </c>
      <c r="S41" s="237">
        <f t="shared" si="8"/>
        <v>-2.41542281473649</v>
      </c>
      <c r="T41" s="200" t="s">
        <v>21</v>
      </c>
      <c r="V41" s="202">
        <f t="shared" si="1"/>
        <v>49.87706780651761</v>
      </c>
      <c r="W41" s="202">
        <f t="shared" si="2"/>
        <v>42.91035147017288</v>
      </c>
      <c r="X41" s="202">
        <f t="shared" si="3"/>
        <v>46.861555170227824</v>
      </c>
      <c r="Y41" s="261">
        <f t="shared" si="4"/>
        <v>45.735158870282774</v>
      </c>
      <c r="Z41" s="261">
        <f t="shared" si="4"/>
        <v>50.25491199451962</v>
      </c>
      <c r="AA41" s="261">
        <f t="shared" si="4"/>
        <v>52.8093181006022</v>
      </c>
      <c r="AB41" s="261">
        <f t="shared" si="5"/>
        <v>44.37528745516865</v>
      </c>
      <c r="AC41" s="261">
        <f t="shared" si="6"/>
        <v>26.433149886611524</v>
      </c>
    </row>
    <row r="42" spans="1:29" s="137" customFormat="1" ht="13.5" customHeight="1">
      <c r="A42" s="140" t="s">
        <v>22</v>
      </c>
      <c r="B42" s="141"/>
      <c r="C42" s="141"/>
      <c r="D42" s="141">
        <f aca="true" t="shared" si="9" ref="D42:K42">MAX(D21:D40)</f>
        <v>1012.22</v>
      </c>
      <c r="E42" s="141">
        <f t="shared" si="9"/>
        <v>2276.46</v>
      </c>
      <c r="F42" s="141">
        <f t="shared" si="9"/>
        <v>235.7</v>
      </c>
      <c r="G42" s="141">
        <f t="shared" si="9"/>
        <v>205.01</v>
      </c>
      <c r="H42" s="141">
        <f t="shared" si="9"/>
        <v>192.14</v>
      </c>
      <c r="I42" s="141">
        <f t="shared" si="9"/>
        <v>224.68</v>
      </c>
      <c r="J42" s="141">
        <f t="shared" si="9"/>
        <v>677.6253005530652</v>
      </c>
      <c r="K42" s="141">
        <f t="shared" si="9"/>
        <v>340.58</v>
      </c>
      <c r="L42" s="142">
        <f aca="true" t="shared" si="10" ref="L42:Q42">MAX(L21:L40)</f>
        <v>423.88118020906364</v>
      </c>
      <c r="M42" s="199">
        <f t="shared" si="10"/>
        <v>253.096552383315</v>
      </c>
      <c r="N42" s="199">
        <f t="shared" si="10"/>
        <v>243.41748211322306</v>
      </c>
      <c r="O42" s="238">
        <f t="shared" si="10"/>
        <v>151.72</v>
      </c>
      <c r="P42" s="270">
        <f t="shared" si="10"/>
        <v>201.95413879652273</v>
      </c>
      <c r="Q42" s="238">
        <f t="shared" si="10"/>
        <v>145.27847587599692</v>
      </c>
      <c r="R42" s="270">
        <f>MAX(R21:R40)</f>
        <v>189.96572285248496</v>
      </c>
      <c r="S42" s="238">
        <f>MAX(S21:S40)</f>
        <v>629.6101357834066</v>
      </c>
      <c r="T42" s="201" t="s">
        <v>22</v>
      </c>
      <c r="V42" s="203">
        <f t="shared" si="1"/>
        <v>452.5165450906332</v>
      </c>
      <c r="W42" s="203">
        <f t="shared" si="2"/>
        <v>442.77747812188636</v>
      </c>
      <c r="X42" s="203">
        <f t="shared" si="3"/>
        <v>387.9134395002664</v>
      </c>
      <c r="Y42" s="257">
        <f t="shared" si="4"/>
        <v>111.54626523690577</v>
      </c>
      <c r="Z42" s="274">
        <f t="shared" si="4"/>
        <v>113.5710169091144</v>
      </c>
      <c r="AA42" s="274">
        <f t="shared" si="4"/>
        <v>117.15490835655456</v>
      </c>
      <c r="AB42" s="274">
        <f t="shared" si="5"/>
        <v>117.28536498540548</v>
      </c>
      <c r="AC42" s="274">
        <f t="shared" si="6"/>
        <v>153.76900422374084</v>
      </c>
    </row>
    <row r="43" spans="1:26" s="14" customFormat="1" ht="13.5" customHeight="1">
      <c r="A43" s="42"/>
      <c r="B43" s="39"/>
      <c r="C43" s="39"/>
      <c r="D43" s="39"/>
      <c r="E43" s="39"/>
      <c r="F43" s="39"/>
      <c r="G43" s="39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82" t="s">
        <v>0</v>
      </c>
      <c r="V43" s="94"/>
      <c r="W43" s="94"/>
      <c r="X43" s="94"/>
      <c r="Y43" s="94"/>
      <c r="Z43" s="94"/>
    </row>
    <row r="44" spans="1:29" s="14" customFormat="1" ht="13.5" customHeight="1">
      <c r="A44" s="1" t="str">
        <f>+$A$1</f>
        <v>K2/I2</v>
      </c>
      <c r="B44" s="2" t="str">
        <f>+$B$1</f>
        <v>www.unil.ch/idheap/comparatif</v>
      </c>
      <c r="C44" s="3"/>
      <c r="D44" s="3"/>
      <c r="E44" s="3"/>
      <c r="F44" s="4"/>
      <c r="G44" s="4"/>
      <c r="I44" s="5" t="str">
        <f>+$I$1</f>
        <v>© IDHEAP</v>
      </c>
      <c r="J44" s="5" t="str">
        <f>+$J$1</f>
        <v>Update :</v>
      </c>
      <c r="K44" s="6">
        <f ca="1">NOW()</f>
        <v>43090.7927556713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94"/>
      <c r="AB44" s="94"/>
      <c r="AC44" s="94"/>
    </row>
    <row r="45" spans="1:26" s="14" customFormat="1" ht="13.5" customHeight="1">
      <c r="A45" s="293" t="str">
        <f>+$A$2</f>
        <v>Selbstfinanzierung der Nettoinvestitionen</v>
      </c>
      <c r="B45" s="293"/>
      <c r="C45" s="293"/>
      <c r="D45" s="293"/>
      <c r="E45" s="293"/>
      <c r="F45" s="297"/>
      <c r="G45" s="297"/>
      <c r="H45" s="46"/>
      <c r="I45" s="47"/>
      <c r="J45" s="47"/>
      <c r="K45" s="71"/>
      <c r="L45" s="71"/>
      <c r="M45" s="71"/>
      <c r="N45" s="71"/>
      <c r="O45" s="71"/>
      <c r="P45" s="71"/>
      <c r="Q45" s="71"/>
      <c r="R45" s="71"/>
      <c r="S45" s="71"/>
      <c r="T45" s="71"/>
      <c r="V45" s="94"/>
      <c r="W45" s="94"/>
      <c r="X45" s="94"/>
      <c r="Y45" s="94"/>
      <c r="Z45" s="94"/>
    </row>
    <row r="46" spans="1:26" s="14" customFormat="1" ht="13.5" customHeight="1" thickBot="1">
      <c r="A46" s="292" t="str">
        <f>+$A$3</f>
        <v>Selbstfinanzierung in % der Bruttoinvestition abzüglich Investitionseinnahmen</v>
      </c>
      <c r="B46" s="292"/>
      <c r="C46" s="292"/>
      <c r="D46" s="292"/>
      <c r="E46" s="292"/>
      <c r="F46" s="292"/>
      <c r="G46" s="10"/>
      <c r="H46" s="9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94"/>
      <c r="W46" s="94"/>
      <c r="X46" s="94"/>
      <c r="Y46" s="94"/>
      <c r="Z46" s="94"/>
    </row>
    <row r="47" spans="1:26" s="14" customFormat="1" ht="13.5" customHeight="1" thickTop="1">
      <c r="A47" s="293" t="str">
        <f>+$A$4</f>
        <v>Autofinancement de l’investissement net </v>
      </c>
      <c r="B47" s="293"/>
      <c r="C47" s="293"/>
      <c r="D47" s="293"/>
      <c r="E47" s="293"/>
      <c r="F47" s="296"/>
      <c r="G47" s="296"/>
      <c r="H47" s="46"/>
      <c r="I47" s="47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V47" s="94"/>
      <c r="W47" s="94"/>
      <c r="X47" s="94"/>
      <c r="Y47" s="94"/>
      <c r="Z47" s="94"/>
    </row>
    <row r="48" spans="1:20" ht="13.5" customHeight="1" thickBot="1">
      <c r="A48" s="292" t="str">
        <f>+$A$5</f>
        <v>Autofinancement en pourcentage de l'investissement brut déduction faite des recettes d'investissement</v>
      </c>
      <c r="B48" s="292"/>
      <c r="C48" s="292"/>
      <c r="D48" s="292"/>
      <c r="E48" s="292"/>
      <c r="F48" s="292"/>
      <c r="G48" s="292"/>
      <c r="H48" s="292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6" s="14" customFormat="1" ht="13.5" customHeight="1" thickTop="1">
      <c r="A49" s="42"/>
      <c r="B49" s="39"/>
      <c r="C49" s="39"/>
      <c r="D49" s="39"/>
      <c r="E49" s="39"/>
      <c r="F49" s="39"/>
      <c r="G49" s="39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V49" s="94"/>
      <c r="W49" s="94"/>
      <c r="X49" s="94"/>
      <c r="Y49" s="94"/>
      <c r="Z49" s="94"/>
    </row>
    <row r="50" spans="1:26" s="14" customFormat="1" ht="13.5" customHeight="1">
      <c r="A50" s="25" t="s">
        <v>2</v>
      </c>
      <c r="B50" s="26" t="s">
        <v>83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V50" s="94"/>
      <c r="W50" s="94"/>
      <c r="X50" s="94"/>
      <c r="Y50" s="94"/>
      <c r="Z50" s="94"/>
    </row>
    <row r="51" spans="1:26" s="14" customFormat="1" ht="13.5" customHeight="1">
      <c r="A51" s="25" t="s">
        <v>3</v>
      </c>
      <c r="B51" s="29"/>
      <c r="C51" s="30"/>
      <c r="D51" s="30"/>
      <c r="E51" s="30"/>
      <c r="F51" s="30" t="s">
        <v>85</v>
      </c>
      <c r="G51" s="30" t="s">
        <v>86</v>
      </c>
      <c r="H51" s="30" t="s">
        <v>87</v>
      </c>
      <c r="I51" s="30" t="s">
        <v>88</v>
      </c>
      <c r="J51" s="30" t="s">
        <v>89</v>
      </c>
      <c r="K51" s="30" t="s">
        <v>90</v>
      </c>
      <c r="L51" s="70" t="s">
        <v>91</v>
      </c>
      <c r="M51" s="30" t="s">
        <v>66</v>
      </c>
      <c r="N51" s="31" t="s">
        <v>178</v>
      </c>
      <c r="O51" s="230" t="s">
        <v>179</v>
      </c>
      <c r="P51" s="70" t="s">
        <v>182</v>
      </c>
      <c r="Q51" s="230" t="s">
        <v>185</v>
      </c>
      <c r="R51" s="70" t="s">
        <v>186</v>
      </c>
      <c r="S51" s="230" t="s">
        <v>190</v>
      </c>
      <c r="T51" s="176"/>
      <c r="V51" s="94"/>
      <c r="W51" s="94"/>
      <c r="X51" s="94"/>
      <c r="Y51" s="94"/>
      <c r="Z51" s="94"/>
    </row>
    <row r="52" spans="1:26" s="14" customFormat="1" ht="13.5" customHeight="1">
      <c r="A52" s="32"/>
      <c r="B52" s="33"/>
      <c r="C52" s="34"/>
      <c r="D52" s="34"/>
      <c r="E52" s="34"/>
      <c r="F52" s="34"/>
      <c r="G52" s="34"/>
      <c r="J52" s="15"/>
      <c r="K52" s="15"/>
      <c r="L52" s="15"/>
      <c r="M52" s="15"/>
      <c r="N52" s="15"/>
      <c r="O52" s="236"/>
      <c r="P52" s="23"/>
      <c r="Q52" s="236"/>
      <c r="R52" s="23"/>
      <c r="S52" s="236"/>
      <c r="T52" s="177"/>
      <c r="V52" s="94"/>
      <c r="W52" s="94"/>
      <c r="X52" s="94"/>
      <c r="Y52" s="94"/>
      <c r="Z52" s="94"/>
    </row>
    <row r="53" spans="1:26" s="14" customFormat="1" ht="13.5" customHeight="1">
      <c r="A53" s="81" t="s">
        <v>27</v>
      </c>
      <c r="B53" s="37"/>
      <c r="C53" s="37"/>
      <c r="D53" s="37"/>
      <c r="E53" s="37"/>
      <c r="F53" s="37">
        <f aca="true" t="shared" si="11" ref="F53:N53">SUM(D21:F21)/3</f>
        <v>163.35333333333335</v>
      </c>
      <c r="G53" s="37">
        <f t="shared" si="11"/>
        <v>162.0533333333333</v>
      </c>
      <c r="H53" s="37">
        <f t="shared" si="11"/>
        <v>101.57333333333334</v>
      </c>
      <c r="I53" s="37">
        <f t="shared" si="11"/>
        <v>104.72666666666667</v>
      </c>
      <c r="J53" s="37">
        <f t="shared" si="11"/>
        <v>141.50666666666666</v>
      </c>
      <c r="K53" s="37">
        <f t="shared" si="11"/>
        <v>155.40333333333334</v>
      </c>
      <c r="L53" s="37">
        <f t="shared" si="11"/>
        <v>131.39245509229636</v>
      </c>
      <c r="M53" s="37">
        <f t="shared" si="11"/>
        <v>101.7538050517516</v>
      </c>
      <c r="N53" s="98">
        <f t="shared" si="11"/>
        <v>93.38047171841826</v>
      </c>
      <c r="O53" s="232">
        <f>SUM(M21:O21)/3</f>
        <v>82.70801662612187</v>
      </c>
      <c r="P53" s="98">
        <f>SUM(N21:P21)/3</f>
        <v>74.30800092097446</v>
      </c>
      <c r="Q53" s="232">
        <f>SUM(O21:Q21)/3</f>
        <v>67.35715057606731</v>
      </c>
      <c r="R53" s="98">
        <f aca="true" t="shared" si="12" ref="R53:S68">SUM(P21:R21)/3</f>
        <v>72.0806909048598</v>
      </c>
      <c r="S53" s="232">
        <f t="shared" si="12"/>
        <v>72.02972160314859</v>
      </c>
      <c r="T53" s="178" t="s">
        <v>69</v>
      </c>
      <c r="V53" s="94"/>
      <c r="W53" s="94"/>
      <c r="X53" s="94"/>
      <c r="Y53" s="94"/>
      <c r="Z53" s="94"/>
    </row>
    <row r="54" spans="1:26" s="14" customFormat="1" ht="13.5" customHeight="1">
      <c r="A54" s="82" t="s">
        <v>28</v>
      </c>
      <c r="B54" s="36"/>
      <c r="C54" s="36"/>
      <c r="D54" s="36"/>
      <c r="E54" s="36"/>
      <c r="F54" s="36">
        <v>471.86666666666673</v>
      </c>
      <c r="G54" s="36">
        <v>202.79666666666665</v>
      </c>
      <c r="H54" s="36" t="s">
        <v>39</v>
      </c>
      <c r="I54" s="36" t="s">
        <v>39</v>
      </c>
      <c r="J54" s="36" t="s">
        <v>39</v>
      </c>
      <c r="K54" s="36" t="s">
        <v>39</v>
      </c>
      <c r="L54" s="36">
        <v>318.2565045588015</v>
      </c>
      <c r="M54" s="36">
        <v>176.74692183555143</v>
      </c>
      <c r="N54" s="39">
        <v>222.07379233991693</v>
      </c>
      <c r="O54" s="233">
        <v>195.63249983712967</v>
      </c>
      <c r="P54" s="39">
        <f aca="true" t="shared" si="13" ref="P54:P72">SUM(N22:P22)/3</f>
        <v>178.5850286415322</v>
      </c>
      <c r="Q54" s="233">
        <f>SUM(O22:Q22)/3</f>
        <v>145.87202656245685</v>
      </c>
      <c r="R54" s="39">
        <f t="shared" si="12"/>
        <v>170.615140972933</v>
      </c>
      <c r="S54" s="233">
        <f t="shared" si="12"/>
        <v>128.81988032909035</v>
      </c>
      <c r="T54" s="179" t="s">
        <v>70</v>
      </c>
      <c r="V54" s="94"/>
      <c r="W54" s="94"/>
      <c r="X54" s="94"/>
      <c r="Y54" s="94"/>
      <c r="Z54" s="94"/>
    </row>
    <row r="55" spans="1:26" s="14" customFormat="1" ht="13.5" customHeight="1">
      <c r="A55" s="81" t="s">
        <v>181</v>
      </c>
      <c r="B55" s="37"/>
      <c r="C55" s="37"/>
      <c r="D55" s="37"/>
      <c r="E55" s="37"/>
      <c r="F55" s="37">
        <f aca="true" t="shared" si="14" ref="F55:F72">SUM(D23:F23)/3</f>
        <v>110.2</v>
      </c>
      <c r="G55" s="37">
        <f aca="true" t="shared" si="15" ref="G55:G72">SUM(E23:G23)/3</f>
        <v>113.44</v>
      </c>
      <c r="H55" s="37">
        <f aca="true" t="shared" si="16" ref="H55:H72">SUM(F23:H23)/3</f>
        <v>118.97333333333331</v>
      </c>
      <c r="I55" s="37">
        <f aca="true" t="shared" si="17" ref="I55:I72">SUM(G23:I23)/3</f>
        <v>120.86666666666666</v>
      </c>
      <c r="J55" s="37">
        <f aca="true" t="shared" si="18" ref="J55:J72">SUM(H23:J23)/3</f>
        <v>119.30333333333334</v>
      </c>
      <c r="K55" s="37">
        <f aca="true" t="shared" si="19" ref="K55:K72">SUM(I23:K23)/3</f>
        <v>99.63</v>
      </c>
      <c r="L55" s="37">
        <f aca="true" t="shared" si="20" ref="L55:L72">SUM(J23:L23)/3</f>
        <v>100.40798650569347</v>
      </c>
      <c r="M55" s="37">
        <f aca="true" t="shared" si="21" ref="M55:M72">SUM(K23:M23)/3</f>
        <v>75.43670380959203</v>
      </c>
      <c r="N55" s="98"/>
      <c r="O55" s="232"/>
      <c r="P55" s="98">
        <f t="shared" si="13"/>
        <v>0</v>
      </c>
      <c r="Q55" s="232"/>
      <c r="R55" s="98"/>
      <c r="S55" s="232"/>
      <c r="T55" s="178" t="s">
        <v>70</v>
      </c>
      <c r="V55" s="94"/>
      <c r="W55" s="94"/>
      <c r="X55" s="94"/>
      <c r="Y55" s="94"/>
      <c r="Z55" s="94"/>
    </row>
    <row r="56" spans="1:26" s="14" customFormat="1" ht="13.5" customHeight="1">
      <c r="A56" s="82" t="s">
        <v>29</v>
      </c>
      <c r="B56" s="36"/>
      <c r="C56" s="36"/>
      <c r="D56" s="36"/>
      <c r="E56" s="36"/>
      <c r="F56" s="36">
        <f t="shared" si="14"/>
        <v>121.82333333333334</v>
      </c>
      <c r="G56" s="36">
        <f t="shared" si="15"/>
        <v>124.84666666666668</v>
      </c>
      <c r="H56" s="36">
        <f t="shared" si="16"/>
        <v>113.81333333333333</v>
      </c>
      <c r="I56" s="36">
        <f t="shared" si="17"/>
        <v>113.04333333333334</v>
      </c>
      <c r="J56" s="36">
        <f t="shared" si="18"/>
        <v>128.36666666666667</v>
      </c>
      <c r="K56" s="36">
        <f t="shared" si="19"/>
        <v>129.88</v>
      </c>
      <c r="L56" s="36">
        <f t="shared" si="20"/>
        <v>108.9145223924503</v>
      </c>
      <c r="M56" s="36">
        <f t="shared" si="21"/>
        <v>74.33958747309828</v>
      </c>
      <c r="N56" s="39">
        <f aca="true" t="shared" si="22" ref="N56:N72">SUM(L24:N24)/3</f>
        <v>58.00625413976494</v>
      </c>
      <c r="O56" s="233">
        <f aca="true" t="shared" si="23" ref="O56:O72">SUM(M24:O24)/3</f>
        <v>72.8483984139813</v>
      </c>
      <c r="P56" s="39">
        <f t="shared" si="13"/>
        <v>92.62989752022548</v>
      </c>
      <c r="Q56" s="233">
        <f>SUM(O24:Q24)/3</f>
        <v>106.07586942404289</v>
      </c>
      <c r="R56" s="39">
        <f t="shared" si="12"/>
        <v>115.33946419841777</v>
      </c>
      <c r="S56" s="233">
        <f t="shared" si="12"/>
        <v>136.8914649806351</v>
      </c>
      <c r="T56" s="179" t="s">
        <v>71</v>
      </c>
      <c r="V56" s="94"/>
      <c r="W56" s="94"/>
      <c r="X56" s="94"/>
      <c r="Y56" s="94"/>
      <c r="Z56" s="94"/>
    </row>
    <row r="57" spans="1:26" s="14" customFormat="1" ht="13.5" customHeight="1">
      <c r="A57" s="81" t="s">
        <v>30</v>
      </c>
      <c r="B57" s="37"/>
      <c r="C57" s="37"/>
      <c r="D57" s="37"/>
      <c r="E57" s="37"/>
      <c r="F57" s="37">
        <f t="shared" si="14"/>
        <v>49.330000000000005</v>
      </c>
      <c r="G57" s="37">
        <f t="shared" si="15"/>
        <v>32.949999999999996</v>
      </c>
      <c r="H57" s="37">
        <f t="shared" si="16"/>
        <v>29.743333333333336</v>
      </c>
      <c r="I57" s="37">
        <f t="shared" si="17"/>
        <v>21.793333333333337</v>
      </c>
      <c r="J57" s="37">
        <f t="shared" si="18"/>
        <v>50.14666666666667</v>
      </c>
      <c r="K57" s="37">
        <f t="shared" si="19"/>
        <v>57.96333333333333</v>
      </c>
      <c r="L57" s="37">
        <f t="shared" si="20"/>
        <v>92.63852278935269</v>
      </c>
      <c r="M57" s="37">
        <f t="shared" si="21"/>
        <v>83.6279925384797</v>
      </c>
      <c r="N57" s="98">
        <f t="shared" si="22"/>
        <v>91.94132587181305</v>
      </c>
      <c r="O57" s="232">
        <f t="shared" si="23"/>
        <v>86.72946974912702</v>
      </c>
      <c r="P57" s="98">
        <f t="shared" si="13"/>
        <v>73.53647006790396</v>
      </c>
      <c r="Q57" s="232">
        <f>SUM(O25:Q25)/3</f>
        <v>84.93962087593592</v>
      </c>
      <c r="R57" s="98">
        <f t="shared" si="12"/>
        <v>104.91664067857089</v>
      </c>
      <c r="S57" s="232">
        <f t="shared" si="12"/>
        <v>113.68766445571755</v>
      </c>
      <c r="T57" s="178" t="s">
        <v>72</v>
      </c>
      <c r="V57" s="94"/>
      <c r="W57" s="94"/>
      <c r="X57" s="94"/>
      <c r="Y57" s="94"/>
      <c r="Z57" s="94"/>
    </row>
    <row r="58" spans="1:26" s="14" customFormat="1" ht="13.5" customHeight="1">
      <c r="A58" s="82" t="s">
        <v>48</v>
      </c>
      <c r="B58" s="36"/>
      <c r="C58" s="36"/>
      <c r="D58" s="36"/>
      <c r="E58" s="36"/>
      <c r="F58" s="36">
        <f t="shared" si="14"/>
        <v>67.26333333333334</v>
      </c>
      <c r="G58" s="36">
        <f t="shared" si="15"/>
        <v>85.60666666666667</v>
      </c>
      <c r="H58" s="36">
        <f t="shared" si="16"/>
        <v>113.04333333333334</v>
      </c>
      <c r="I58" s="36">
        <f t="shared" si="17"/>
        <v>154.79333333333332</v>
      </c>
      <c r="J58" s="36">
        <f t="shared" si="18"/>
        <v>187.0666666666667</v>
      </c>
      <c r="K58" s="36">
        <f t="shared" si="19"/>
        <v>218.25666666666666</v>
      </c>
      <c r="L58" s="36">
        <f t="shared" si="20"/>
        <v>210.5433629414091</v>
      </c>
      <c r="M58" s="36">
        <f t="shared" si="21"/>
        <v>173.5808698248586</v>
      </c>
      <c r="N58" s="39">
        <f t="shared" si="22"/>
        <v>77.99753649152531</v>
      </c>
      <c r="O58" s="233">
        <f t="shared" si="23"/>
        <v>9.107506883449544</v>
      </c>
      <c r="P58" s="39">
        <f t="shared" si="13"/>
        <v>-2.676157215505429</v>
      </c>
      <c r="Q58" s="233">
        <f>SUM(O26:Q26)/3</f>
        <v>27.110239839054817</v>
      </c>
      <c r="R58" s="39">
        <f t="shared" si="12"/>
        <v>50.493982670061285</v>
      </c>
      <c r="S58" s="233">
        <f t="shared" si="12"/>
        <v>31.615964456978613</v>
      </c>
      <c r="T58" s="179" t="s">
        <v>78</v>
      </c>
      <c r="V58" s="94"/>
      <c r="W58" s="94"/>
      <c r="X58" s="94"/>
      <c r="Y58" s="94"/>
      <c r="Z58" s="94"/>
    </row>
    <row r="59" spans="1:26" s="14" customFormat="1" ht="13.5" customHeight="1">
      <c r="A59" s="81" t="s">
        <v>49</v>
      </c>
      <c r="B59" s="37"/>
      <c r="C59" s="37"/>
      <c r="D59" s="37"/>
      <c r="E59" s="37"/>
      <c r="F59" s="37">
        <f t="shared" si="14"/>
        <v>115.64666666666666</v>
      </c>
      <c r="G59" s="37">
        <f t="shared" si="15"/>
        <v>105.70333333333332</v>
      </c>
      <c r="H59" s="37">
        <f t="shared" si="16"/>
        <v>81.91000000000001</v>
      </c>
      <c r="I59" s="37">
        <f t="shared" si="17"/>
        <v>84.93</v>
      </c>
      <c r="J59" s="37">
        <f t="shared" si="18"/>
        <v>112.64333333333333</v>
      </c>
      <c r="K59" s="37">
        <f t="shared" si="19"/>
        <v>130.49333333333334</v>
      </c>
      <c r="L59" s="37">
        <f t="shared" si="20"/>
        <v>127.94187978897462</v>
      </c>
      <c r="M59" s="37">
        <f t="shared" si="21"/>
        <v>100.80910281525821</v>
      </c>
      <c r="N59" s="98">
        <f t="shared" si="22"/>
        <v>81.51910281525821</v>
      </c>
      <c r="O59" s="232">
        <f t="shared" si="23"/>
        <v>63.08722302628362</v>
      </c>
      <c r="P59" s="98">
        <f t="shared" si="13"/>
        <v>49.994119692999654</v>
      </c>
      <c r="Q59" s="232">
        <f>SUM(O27:Q27)/3</f>
        <v>37.24680739088799</v>
      </c>
      <c r="R59" s="98">
        <f t="shared" si="12"/>
        <v>41.789299373589266</v>
      </c>
      <c r="S59" s="232">
        <f t="shared" si="12"/>
        <v>41.9802096563564</v>
      </c>
      <c r="T59" s="178" t="s">
        <v>73</v>
      </c>
      <c r="V59" s="94"/>
      <c r="W59" s="94"/>
      <c r="X59" s="94"/>
      <c r="Y59" s="94"/>
      <c r="Z59" s="94"/>
    </row>
    <row r="60" spans="1:26" s="14" customFormat="1" ht="13.5" customHeight="1">
      <c r="A60" s="82" t="s">
        <v>31</v>
      </c>
      <c r="B60" s="36"/>
      <c r="C60" s="36"/>
      <c r="D60" s="36"/>
      <c r="E60" s="36"/>
      <c r="F60" s="36">
        <f t="shared" si="14"/>
        <v>144.90333333333334</v>
      </c>
      <c r="G60" s="36">
        <f t="shared" si="15"/>
        <v>138.51000000000002</v>
      </c>
      <c r="H60" s="36">
        <f t="shared" si="16"/>
        <v>128.32</v>
      </c>
      <c r="I60" s="36">
        <f t="shared" si="17"/>
        <v>74.65666666666668</v>
      </c>
      <c r="J60" s="36">
        <f t="shared" si="18"/>
        <v>88.40333333333335</v>
      </c>
      <c r="K60" s="36">
        <f t="shared" si="19"/>
        <v>142.79999999999998</v>
      </c>
      <c r="L60" s="36">
        <f t="shared" si="20"/>
        <v>259.89039340302116</v>
      </c>
      <c r="M60" s="36">
        <f t="shared" si="21"/>
        <v>285.0540799318069</v>
      </c>
      <c r="N60" s="39">
        <f t="shared" si="22"/>
        <v>250.81741326514017</v>
      </c>
      <c r="O60" s="233">
        <f t="shared" si="23"/>
        <v>135.44701986211896</v>
      </c>
      <c r="P60" s="39">
        <f t="shared" si="13"/>
        <v>92.39879618907479</v>
      </c>
      <c r="Q60" s="233">
        <f>SUM(O28:Q28)/3</f>
        <v>62.57836447424702</v>
      </c>
      <c r="R60" s="39">
        <f t="shared" si="12"/>
        <v>50.889774250769115</v>
      </c>
      <c r="S60" s="233">
        <f t="shared" si="12"/>
        <v>46.61762022527267</v>
      </c>
      <c r="T60" s="179" t="s">
        <v>74</v>
      </c>
      <c r="V60" s="94"/>
      <c r="W60" s="94"/>
      <c r="X60" s="94"/>
      <c r="Y60" s="94"/>
      <c r="Z60" s="94"/>
    </row>
    <row r="61" spans="1:26" s="14" customFormat="1" ht="13.5" customHeight="1">
      <c r="A61" s="81" t="s">
        <v>32</v>
      </c>
      <c r="B61" s="37"/>
      <c r="C61" s="37"/>
      <c r="D61" s="37"/>
      <c r="E61" s="37"/>
      <c r="F61" s="37">
        <f t="shared" si="14"/>
        <v>167.01333333333332</v>
      </c>
      <c r="G61" s="37">
        <f t="shared" si="15"/>
        <v>113.09333333333332</v>
      </c>
      <c r="H61" s="37">
        <f t="shared" si="16"/>
        <v>60.53</v>
      </c>
      <c r="I61" s="37">
        <f t="shared" si="17"/>
        <v>103.31333333333333</v>
      </c>
      <c r="J61" s="37">
        <f t="shared" si="18"/>
        <v>161.19666666666666</v>
      </c>
      <c r="K61" s="37">
        <f t="shared" si="19"/>
        <v>253.13333333333333</v>
      </c>
      <c r="L61" s="37">
        <f t="shared" si="20"/>
        <v>308.4979410709166</v>
      </c>
      <c r="M61" s="37">
        <f t="shared" si="21"/>
        <v>280.50883613245543</v>
      </c>
      <c r="N61" s="98">
        <f t="shared" si="22"/>
        <v>216.31883613245543</v>
      </c>
      <c r="O61" s="232">
        <f t="shared" si="23"/>
        <v>132.12756172820545</v>
      </c>
      <c r="P61" s="98">
        <f t="shared" si="13"/>
        <v>91.91574148221208</v>
      </c>
      <c r="Q61" s="232">
        <f>SUM(O29:Q29)/3</f>
        <v>77.88029656479456</v>
      </c>
      <c r="R61" s="98">
        <f t="shared" si="12"/>
        <v>101.33514055391345</v>
      </c>
      <c r="S61" s="232">
        <f t="shared" si="12"/>
        <v>116.26177243701888</v>
      </c>
      <c r="T61" s="178" t="s">
        <v>75</v>
      </c>
      <c r="V61" s="94"/>
      <c r="W61" s="94"/>
      <c r="X61" s="94"/>
      <c r="Y61" s="94"/>
      <c r="Z61" s="94"/>
    </row>
    <row r="62" spans="1:26" s="14" customFormat="1" ht="13.5" customHeight="1">
      <c r="A62" s="82" t="s">
        <v>50</v>
      </c>
      <c r="B62" s="36"/>
      <c r="C62" s="36"/>
      <c r="D62" s="36"/>
      <c r="E62" s="36"/>
      <c r="F62" s="36">
        <f t="shared" si="14"/>
        <v>39.13999999999999</v>
      </c>
      <c r="G62" s="36">
        <f t="shared" si="15"/>
        <v>65.67666666666666</v>
      </c>
      <c r="H62" s="36">
        <f t="shared" si="16"/>
        <v>74.01333333333334</v>
      </c>
      <c r="I62" s="36">
        <f t="shared" si="17"/>
        <v>83.54333333333334</v>
      </c>
      <c r="J62" s="36">
        <f t="shared" si="18"/>
        <v>132.1966666666667</v>
      </c>
      <c r="K62" s="36">
        <f t="shared" si="19"/>
        <v>175.31333333333336</v>
      </c>
      <c r="L62" s="36">
        <f t="shared" si="20"/>
        <v>162.34649452286203</v>
      </c>
      <c r="M62" s="36">
        <f t="shared" si="21"/>
        <v>114.95772294329358</v>
      </c>
      <c r="N62" s="39">
        <f t="shared" si="22"/>
        <v>90.16105627662692</v>
      </c>
      <c r="O62" s="233">
        <f t="shared" si="23"/>
        <v>87.57789508709823</v>
      </c>
      <c r="P62" s="39">
        <f t="shared" si="13"/>
        <v>95.23135872827959</v>
      </c>
      <c r="Q62" s="233">
        <f>SUM(O30:Q30)/3</f>
        <v>86.78462946438084</v>
      </c>
      <c r="R62" s="39">
        <f t="shared" si="12"/>
        <v>82.9957966627854</v>
      </c>
      <c r="S62" s="233">
        <f t="shared" si="12"/>
        <v>59.102347584421494</v>
      </c>
      <c r="T62" s="179" t="s">
        <v>70</v>
      </c>
      <c r="V62" s="94"/>
      <c r="W62" s="94"/>
      <c r="X62" s="94"/>
      <c r="Y62" s="94"/>
      <c r="Z62" s="94"/>
    </row>
    <row r="63" spans="1:26" s="14" customFormat="1" ht="13.5" customHeight="1">
      <c r="A63" s="81" t="s">
        <v>56</v>
      </c>
      <c r="B63" s="37"/>
      <c r="C63" s="37"/>
      <c r="D63" s="37"/>
      <c r="E63" s="37"/>
      <c r="F63" s="37">
        <f t="shared" si="14"/>
        <v>77.36666666666666</v>
      </c>
      <c r="G63" s="37">
        <f t="shared" si="15"/>
        <v>41.35666666666666</v>
      </c>
      <c r="H63" s="37">
        <f t="shared" si="16"/>
        <v>14.693333333333333</v>
      </c>
      <c r="I63" s="37">
        <f t="shared" si="17"/>
        <v>19.416666666666668</v>
      </c>
      <c r="J63" s="37">
        <f t="shared" si="18"/>
        <v>66.96</v>
      </c>
      <c r="K63" s="37">
        <f t="shared" si="19"/>
        <v>164.97</v>
      </c>
      <c r="L63" s="37">
        <f t="shared" si="20"/>
        <v>177.85666666666668</v>
      </c>
      <c r="M63" s="37">
        <f t="shared" si="21"/>
        <v>141.56000000000003</v>
      </c>
      <c r="N63" s="98">
        <f t="shared" si="22"/>
        <v>63.650000000000006</v>
      </c>
      <c r="O63" s="232">
        <f t="shared" si="23"/>
        <v>65.69666666666667</v>
      </c>
      <c r="P63" s="98">
        <f t="shared" si="13"/>
        <v>80.42979984576168</v>
      </c>
      <c r="Q63" s="232">
        <f>SUM(O31:Q31)/3</f>
        <v>66.3664919544391</v>
      </c>
      <c r="R63" s="98">
        <f t="shared" si="12"/>
        <v>49.41250295778611</v>
      </c>
      <c r="S63" s="232">
        <f t="shared" si="12"/>
        <v>37.45096411624099</v>
      </c>
      <c r="T63" s="178" t="s">
        <v>77</v>
      </c>
      <c r="V63" s="94"/>
      <c r="W63" s="94"/>
      <c r="X63" s="94"/>
      <c r="Y63" s="94"/>
      <c r="Z63" s="94"/>
    </row>
    <row r="64" spans="1:26" s="14" customFormat="1" ht="13.5" customHeight="1">
      <c r="A64" s="82" t="s">
        <v>33</v>
      </c>
      <c r="B64" s="36"/>
      <c r="C64" s="36"/>
      <c r="D64" s="36"/>
      <c r="E64" s="36"/>
      <c r="F64" s="36">
        <f t="shared" si="14"/>
        <v>26.179999999999996</v>
      </c>
      <c r="G64" s="36">
        <f t="shared" si="15"/>
        <v>23.173333333333336</v>
      </c>
      <c r="H64" s="36">
        <f t="shared" si="16"/>
        <v>39.913333333333334</v>
      </c>
      <c r="I64" s="36">
        <f t="shared" si="17"/>
        <v>87.59333333333335</v>
      </c>
      <c r="J64" s="36">
        <f t="shared" si="18"/>
        <v>100.12333333333333</v>
      </c>
      <c r="K64" s="36">
        <f t="shared" si="19"/>
        <v>106.76666666666667</v>
      </c>
      <c r="L64" s="36">
        <f t="shared" si="20"/>
        <v>70.66196228426254</v>
      </c>
      <c r="M64" s="36">
        <f t="shared" si="21"/>
        <v>67.02297340151279</v>
      </c>
      <c r="N64" s="39">
        <f t="shared" si="22"/>
        <v>38.60964006817945</v>
      </c>
      <c r="O64" s="233">
        <f t="shared" si="23"/>
        <v>40.234344450583585</v>
      </c>
      <c r="P64" s="39">
        <f t="shared" si="13"/>
        <v>41.77437873123274</v>
      </c>
      <c r="Q64" s="233">
        <f>SUM(O32:Q32)/3</f>
        <v>70.61720626036656</v>
      </c>
      <c r="R64" s="39">
        <f t="shared" si="12"/>
        <v>100.27721419315384</v>
      </c>
      <c r="S64" s="233">
        <f t="shared" si="12"/>
        <v>110.31871984596948</v>
      </c>
      <c r="T64" s="179" t="s">
        <v>76</v>
      </c>
      <c r="V64" s="94"/>
      <c r="W64" s="94"/>
      <c r="X64" s="94"/>
      <c r="Y64" s="94"/>
      <c r="Z64" s="94"/>
    </row>
    <row r="65" spans="1:26" s="14" customFormat="1" ht="13.5" customHeight="1">
      <c r="A65" s="81" t="s">
        <v>34</v>
      </c>
      <c r="B65" s="37"/>
      <c r="C65" s="37"/>
      <c r="D65" s="37"/>
      <c r="E65" s="37"/>
      <c r="F65" s="37">
        <f t="shared" si="14"/>
        <v>217.26</v>
      </c>
      <c r="G65" s="37">
        <f t="shared" si="15"/>
        <v>240.75333333333333</v>
      </c>
      <c r="H65" s="37">
        <f t="shared" si="16"/>
        <v>179.8166666666667</v>
      </c>
      <c r="I65" s="37">
        <f t="shared" si="17"/>
        <v>174.56999999999996</v>
      </c>
      <c r="J65" s="37">
        <f t="shared" si="18"/>
        <v>166.39666666666665</v>
      </c>
      <c r="K65" s="37">
        <f t="shared" si="19"/>
        <v>134.60666666666665</v>
      </c>
      <c r="L65" s="37">
        <f t="shared" si="20"/>
        <v>114.1446471900028</v>
      </c>
      <c r="M65" s="37">
        <f t="shared" si="21"/>
        <v>89.90904885953273</v>
      </c>
      <c r="N65" s="98">
        <f t="shared" si="22"/>
        <v>81.76238219286608</v>
      </c>
      <c r="O65" s="232">
        <f t="shared" si="23"/>
        <v>75.7710683361966</v>
      </c>
      <c r="P65" s="98">
        <f t="shared" si="13"/>
        <v>78.11139794918738</v>
      </c>
      <c r="Q65" s="232">
        <f>SUM(O33:Q33)/3</f>
        <v>91.26662712445896</v>
      </c>
      <c r="R65" s="98">
        <f t="shared" si="12"/>
        <v>129.57186807528728</v>
      </c>
      <c r="S65" s="232">
        <f t="shared" si="12"/>
        <v>165.09745912077022</v>
      </c>
      <c r="T65" s="178" t="s">
        <v>78</v>
      </c>
      <c r="V65" s="94"/>
      <c r="W65" s="94"/>
      <c r="X65" s="94"/>
      <c r="Y65" s="94"/>
      <c r="Z65" s="94"/>
    </row>
    <row r="66" spans="1:26" s="14" customFormat="1" ht="13.5" customHeight="1">
      <c r="A66" s="82" t="s">
        <v>35</v>
      </c>
      <c r="B66" s="36"/>
      <c r="C66" s="36"/>
      <c r="D66" s="36"/>
      <c r="E66" s="36"/>
      <c r="F66" s="36">
        <f t="shared" si="14"/>
        <v>46.449999999999996</v>
      </c>
      <c r="G66" s="36">
        <f t="shared" si="15"/>
        <v>43.553333333333335</v>
      </c>
      <c r="H66" s="36">
        <f t="shared" si="16"/>
        <v>33.4</v>
      </c>
      <c r="I66" s="36">
        <f t="shared" si="17"/>
        <v>56.78333333333333</v>
      </c>
      <c r="J66" s="36">
        <f t="shared" si="18"/>
        <v>81.12333333333333</v>
      </c>
      <c r="K66" s="36">
        <f t="shared" si="19"/>
        <v>92.89333333333333</v>
      </c>
      <c r="L66" s="36">
        <f t="shared" si="20"/>
        <v>116.21603451763535</v>
      </c>
      <c r="M66" s="36">
        <f t="shared" si="21"/>
        <v>128.52382030502307</v>
      </c>
      <c r="N66" s="39">
        <f t="shared" si="22"/>
        <v>153.9938203050231</v>
      </c>
      <c r="O66" s="233">
        <f t="shared" si="23"/>
        <v>150.31778578738775</v>
      </c>
      <c r="P66" s="39">
        <f t="shared" si="13"/>
        <v>157.57157430557723</v>
      </c>
      <c r="Q66" s="233">
        <f>SUM(O34:Q34)/3</f>
        <v>134.37497064505672</v>
      </c>
      <c r="R66" s="39">
        <f t="shared" si="12"/>
        <v>120.11749060401974</v>
      </c>
      <c r="S66" s="233">
        <f t="shared" si="12"/>
        <v>81.74401211369297</v>
      </c>
      <c r="T66" s="179" t="s">
        <v>77</v>
      </c>
      <c r="V66" s="94"/>
      <c r="W66" s="94"/>
      <c r="X66" s="94"/>
      <c r="Y66" s="94"/>
      <c r="Z66" s="94"/>
    </row>
    <row r="67" spans="1:26" s="14" customFormat="1" ht="13.5" customHeight="1">
      <c r="A67" s="81" t="s">
        <v>36</v>
      </c>
      <c r="B67" s="37"/>
      <c r="C67" s="37"/>
      <c r="D67" s="37"/>
      <c r="E67" s="37"/>
      <c r="F67" s="37">
        <f t="shared" si="14"/>
        <v>126.61333333333333</v>
      </c>
      <c r="G67" s="37">
        <f t="shared" si="15"/>
        <v>93.66666666666667</v>
      </c>
      <c r="H67" s="37">
        <f t="shared" si="16"/>
        <v>106.63666666666667</v>
      </c>
      <c r="I67" s="37">
        <f t="shared" si="17"/>
        <v>161.96666666666667</v>
      </c>
      <c r="J67" s="37">
        <f t="shared" si="18"/>
        <v>193.12666666666667</v>
      </c>
      <c r="K67" s="37">
        <f t="shared" si="19"/>
        <v>186</v>
      </c>
      <c r="L67" s="37">
        <f t="shared" si="20"/>
        <v>136.01454754152869</v>
      </c>
      <c r="M67" s="37">
        <f t="shared" si="21"/>
        <v>81.95755519681279</v>
      </c>
      <c r="N67" s="98">
        <f t="shared" si="22"/>
        <v>65.71422186347945</v>
      </c>
      <c r="O67" s="232">
        <f t="shared" si="23"/>
        <v>59.57300765528411</v>
      </c>
      <c r="P67" s="98">
        <f t="shared" si="13"/>
        <v>70.92812752793742</v>
      </c>
      <c r="Q67" s="232">
        <f>SUM(O35:Q35)/3</f>
        <v>80.16140977491249</v>
      </c>
      <c r="R67" s="98">
        <f t="shared" si="12"/>
        <v>114.86500708590269</v>
      </c>
      <c r="S67" s="232">
        <f t="shared" si="12"/>
        <v>297.3869248191008</v>
      </c>
      <c r="T67" s="178" t="s">
        <v>79</v>
      </c>
      <c r="V67" s="94"/>
      <c r="W67" s="94"/>
      <c r="X67" s="94"/>
      <c r="Y67" s="94"/>
      <c r="Z67" s="94"/>
    </row>
    <row r="68" spans="1:26" s="14" customFormat="1" ht="13.5" customHeight="1">
      <c r="A68" s="82" t="s">
        <v>37</v>
      </c>
      <c r="B68" s="36"/>
      <c r="C68" s="36"/>
      <c r="D68" s="36"/>
      <c r="E68" s="36"/>
      <c r="F68" s="36">
        <f t="shared" si="14"/>
        <v>112.38</v>
      </c>
      <c r="G68" s="36">
        <f t="shared" si="15"/>
        <v>114.58</v>
      </c>
      <c r="H68" s="36">
        <f t="shared" si="16"/>
        <v>127.45333333333333</v>
      </c>
      <c r="I68" s="36">
        <f t="shared" si="17"/>
        <v>135.20000000000002</v>
      </c>
      <c r="J68" s="36">
        <f t="shared" si="18"/>
        <v>130.78666666666666</v>
      </c>
      <c r="K68" s="36">
        <f t="shared" si="19"/>
        <v>101.82666666666667</v>
      </c>
      <c r="L68" s="36">
        <f t="shared" si="20"/>
        <v>84.04704090540054</v>
      </c>
      <c r="M68" s="36">
        <f t="shared" si="21"/>
        <v>74.62213122359428</v>
      </c>
      <c r="N68" s="39">
        <f t="shared" si="22"/>
        <v>79.01546455692761</v>
      </c>
      <c r="O68" s="233">
        <f t="shared" si="23"/>
        <v>82.72842365152708</v>
      </c>
      <c r="P68" s="39">
        <f t="shared" si="13"/>
        <v>86.10006451732961</v>
      </c>
      <c r="Q68" s="233">
        <f>SUM(O36:Q36)/3</f>
        <v>82.98165198543524</v>
      </c>
      <c r="R68" s="39">
        <f t="shared" si="12"/>
        <v>83.91165909323405</v>
      </c>
      <c r="S68" s="233">
        <f t="shared" si="12"/>
        <v>86.37438277120891</v>
      </c>
      <c r="T68" s="179" t="s">
        <v>80</v>
      </c>
      <c r="V68" s="94"/>
      <c r="W68" s="94"/>
      <c r="X68" s="94"/>
      <c r="Y68" s="94"/>
      <c r="Z68" s="94"/>
    </row>
    <row r="69" spans="1:26" s="14" customFormat="1" ht="13.5" customHeight="1">
      <c r="A69" s="81" t="s">
        <v>62</v>
      </c>
      <c r="B69" s="37"/>
      <c r="C69" s="37"/>
      <c r="D69" s="37"/>
      <c r="E69" s="37"/>
      <c r="F69" s="37">
        <f t="shared" si="14"/>
        <v>216.01999999999998</v>
      </c>
      <c r="G69" s="37">
        <f t="shared" si="15"/>
        <v>190.5533333333333</v>
      </c>
      <c r="H69" s="37">
        <f t="shared" si="16"/>
        <v>182.67</v>
      </c>
      <c r="I69" s="37">
        <f t="shared" si="17"/>
        <v>161.44999999999996</v>
      </c>
      <c r="J69" s="37">
        <f t="shared" si="18"/>
        <v>156.85333333333332</v>
      </c>
      <c r="K69" s="37">
        <f t="shared" si="19"/>
        <v>139.1</v>
      </c>
      <c r="L69" s="37">
        <f t="shared" si="20"/>
        <v>109.53607844307692</v>
      </c>
      <c r="M69" s="37">
        <f t="shared" si="21"/>
        <v>85.63484434242771</v>
      </c>
      <c r="N69" s="98">
        <f t="shared" si="22"/>
        <v>79.38484434242771</v>
      </c>
      <c r="O69" s="232">
        <f t="shared" si="23"/>
        <v>71.62876589935081</v>
      </c>
      <c r="P69" s="98">
        <f t="shared" si="13"/>
        <v>63.50065343454912</v>
      </c>
      <c r="Q69" s="232">
        <f>SUM(O37:Q37)/3</f>
        <v>48.89097326019776</v>
      </c>
      <c r="R69" s="98">
        <f>SUM(P37:R37)/3</f>
        <v>48.876071067498806</v>
      </c>
      <c r="S69" s="232">
        <f>SUM(Q37:S37)/3</f>
        <v>55.0018966712774</v>
      </c>
      <c r="T69" s="178" t="s">
        <v>81</v>
      </c>
      <c r="U69" s="15"/>
      <c r="V69" s="97"/>
      <c r="W69" s="97"/>
      <c r="X69" s="97"/>
      <c r="Y69" s="97"/>
      <c r="Z69" s="97"/>
    </row>
    <row r="70" spans="1:26" s="14" customFormat="1" ht="13.5" customHeight="1">
      <c r="A70" s="82" t="s">
        <v>51</v>
      </c>
      <c r="B70" s="36"/>
      <c r="C70" s="36"/>
      <c r="D70" s="36"/>
      <c r="E70" s="36"/>
      <c r="F70" s="36">
        <v>747.0266666666666</v>
      </c>
      <c r="G70" s="36">
        <v>643.3433333333334</v>
      </c>
      <c r="H70" s="36" t="s">
        <v>39</v>
      </c>
      <c r="I70" s="36">
        <v>85.94</v>
      </c>
      <c r="J70" s="36">
        <v>73.62666666666667</v>
      </c>
      <c r="K70" s="36">
        <v>89.48666666666666</v>
      </c>
      <c r="L70" s="36">
        <v>103.18</v>
      </c>
      <c r="M70" s="36">
        <v>115.95</v>
      </c>
      <c r="N70" s="39">
        <v>104.27666666666669</v>
      </c>
      <c r="O70" s="233">
        <v>99.94</v>
      </c>
      <c r="P70" s="39">
        <f t="shared" si="13"/>
        <v>92.7</v>
      </c>
      <c r="Q70" s="233">
        <f>SUM(O38:Q38)/3</f>
        <v>94.25928298948226</v>
      </c>
      <c r="R70" s="39">
        <f>SUM(P38:R38)/3</f>
        <v>91.80254738985722</v>
      </c>
      <c r="S70" s="233">
        <f>SUM(Q38:S38)/3</f>
        <v>81.83933823030964</v>
      </c>
      <c r="T70" s="179" t="s">
        <v>70</v>
      </c>
      <c r="U70" s="15"/>
      <c r="V70" s="97"/>
      <c r="W70" s="97"/>
      <c r="X70" s="97"/>
      <c r="Y70" s="97"/>
      <c r="Z70" s="97"/>
    </row>
    <row r="71" spans="1:26" s="14" customFormat="1" ht="13.5" customHeight="1">
      <c r="A71" s="81" t="s">
        <v>52</v>
      </c>
      <c r="B71" s="37"/>
      <c r="C71" s="37"/>
      <c r="D71" s="37"/>
      <c r="E71" s="37"/>
      <c r="F71" s="37">
        <f t="shared" si="14"/>
        <v>73.18666666666667</v>
      </c>
      <c r="G71" s="37">
        <f t="shared" si="15"/>
        <v>78.78333333333335</v>
      </c>
      <c r="H71" s="37">
        <f t="shared" si="16"/>
        <v>108.88333333333334</v>
      </c>
      <c r="I71" s="37">
        <f t="shared" si="17"/>
        <v>103.68333333333334</v>
      </c>
      <c r="J71" s="37">
        <f t="shared" si="18"/>
        <v>106.92</v>
      </c>
      <c r="K71" s="37">
        <f t="shared" si="19"/>
        <v>118.85333333333331</v>
      </c>
      <c r="L71" s="37">
        <f t="shared" si="20"/>
        <v>122.49624485755233</v>
      </c>
      <c r="M71" s="37">
        <f t="shared" si="21"/>
        <v>108.69996522760772</v>
      </c>
      <c r="N71" s="98">
        <f t="shared" si="22"/>
        <v>73.57996522760773</v>
      </c>
      <c r="O71" s="232">
        <f t="shared" si="23"/>
        <v>57.73038703672206</v>
      </c>
      <c r="P71" s="98">
        <f t="shared" si="13"/>
        <v>55.44827616861202</v>
      </c>
      <c r="Q71" s="232">
        <f>SUM(O39:Q39)/3</f>
        <v>53.959096481384144</v>
      </c>
      <c r="R71" s="98">
        <f>SUM(P39:R39)/3</f>
        <v>59.28926311470144</v>
      </c>
      <c r="S71" s="232">
        <f>SUM(Q39:S39)/3</f>
        <v>41.395846007843915</v>
      </c>
      <c r="T71" s="178" t="s">
        <v>82</v>
      </c>
      <c r="U71" s="15"/>
      <c r="V71" s="97"/>
      <c r="W71" s="97"/>
      <c r="X71" s="97"/>
      <c r="Y71" s="97"/>
      <c r="Z71" s="97"/>
    </row>
    <row r="72" spans="1:26" s="14" customFormat="1" ht="13.5" customHeight="1">
      <c r="A72" s="82" t="s">
        <v>38</v>
      </c>
      <c r="B72" s="36"/>
      <c r="C72" s="36"/>
      <c r="D72" s="36"/>
      <c r="E72" s="36"/>
      <c r="F72" s="36">
        <f t="shared" si="14"/>
        <v>150.35</v>
      </c>
      <c r="G72" s="36">
        <f t="shared" si="15"/>
        <v>101.74666666666667</v>
      </c>
      <c r="H72" s="36">
        <f t="shared" si="16"/>
        <v>82.75</v>
      </c>
      <c r="I72" s="36">
        <f t="shared" si="17"/>
        <v>83.74</v>
      </c>
      <c r="J72" s="36">
        <f t="shared" si="18"/>
        <v>89.11333333333334</v>
      </c>
      <c r="K72" s="36">
        <f t="shared" si="19"/>
        <v>78.72</v>
      </c>
      <c r="L72" s="36">
        <f t="shared" si="20"/>
        <v>72.41239098852886</v>
      </c>
      <c r="M72" s="36">
        <f t="shared" si="21"/>
        <v>59.35877531775821</v>
      </c>
      <c r="N72" s="39">
        <f t="shared" si="22"/>
        <v>66.4487753177582</v>
      </c>
      <c r="O72" s="233">
        <f t="shared" si="23"/>
        <v>66.80971766256268</v>
      </c>
      <c r="P72" s="39">
        <f t="shared" si="13"/>
        <v>71.97203560298435</v>
      </c>
      <c r="Q72" s="233">
        <f>SUM(O40:Q40)/3</f>
        <v>72.75113982454339</v>
      </c>
      <c r="R72" s="39">
        <f>SUM(P40:R40)/3</f>
        <v>78.80629823816054</v>
      </c>
      <c r="S72" s="233">
        <f>SUM(Q40:S40)/3</f>
        <v>100.04098532054768</v>
      </c>
      <c r="T72" s="179" t="s">
        <v>82</v>
      </c>
      <c r="U72" s="90"/>
      <c r="V72" s="90"/>
      <c r="W72" s="90"/>
      <c r="X72" s="90"/>
      <c r="Y72" s="90"/>
      <c r="Z72" s="90"/>
    </row>
    <row r="73" spans="1:26" s="76" customFormat="1" ht="13.5" customHeight="1">
      <c r="A73" s="83" t="s">
        <v>21</v>
      </c>
      <c r="B73" s="79"/>
      <c r="C73" s="79"/>
      <c r="D73" s="79"/>
      <c r="E73" s="79"/>
      <c r="F73" s="79">
        <f>MIN(F53:F72)</f>
        <v>26.179999999999996</v>
      </c>
      <c r="G73" s="79">
        <f aca="true" t="shared" si="24" ref="G73:M73">MIN(G53:G72)</f>
        <v>23.173333333333336</v>
      </c>
      <c r="H73" s="79">
        <f t="shared" si="24"/>
        <v>14.693333333333333</v>
      </c>
      <c r="I73" s="79">
        <f t="shared" si="24"/>
        <v>19.416666666666668</v>
      </c>
      <c r="J73" s="80">
        <f t="shared" si="24"/>
        <v>50.14666666666667</v>
      </c>
      <c r="K73" s="79">
        <f t="shared" si="24"/>
        <v>57.96333333333333</v>
      </c>
      <c r="L73" s="79">
        <f t="shared" si="24"/>
        <v>70.66196228426254</v>
      </c>
      <c r="M73" s="79">
        <f t="shared" si="24"/>
        <v>59.35877531775821</v>
      </c>
      <c r="N73" s="193">
        <f aca="true" t="shared" si="25" ref="N73:S73">MIN(N53:N72)</f>
        <v>38.60964006817945</v>
      </c>
      <c r="O73" s="237">
        <f t="shared" si="25"/>
        <v>9.107506883449544</v>
      </c>
      <c r="P73" s="193">
        <f t="shared" si="25"/>
        <v>-2.676157215505429</v>
      </c>
      <c r="Q73" s="237">
        <f t="shared" si="25"/>
        <v>27.110239839054817</v>
      </c>
      <c r="R73" s="193">
        <f t="shared" si="25"/>
        <v>41.789299373589266</v>
      </c>
      <c r="S73" s="237">
        <f t="shared" si="25"/>
        <v>31.615964456978613</v>
      </c>
      <c r="T73" s="200" t="s">
        <v>21</v>
      </c>
      <c r="V73" s="96"/>
      <c r="W73" s="96"/>
      <c r="X73" s="96"/>
      <c r="Y73" s="96"/>
      <c r="Z73" s="96"/>
    </row>
    <row r="74" spans="1:26" s="137" customFormat="1" ht="13.5" customHeight="1">
      <c r="A74" s="140" t="s">
        <v>22</v>
      </c>
      <c r="B74" s="141"/>
      <c r="C74" s="141"/>
      <c r="D74" s="141"/>
      <c r="E74" s="141"/>
      <c r="F74" s="141">
        <f>MAX(F53:F72)</f>
        <v>747.0266666666666</v>
      </c>
      <c r="G74" s="141">
        <f aca="true" t="shared" si="26" ref="G74:L74">MAX(G53:G72)</f>
        <v>643.3433333333334</v>
      </c>
      <c r="H74" s="141">
        <f t="shared" si="26"/>
        <v>182.67</v>
      </c>
      <c r="I74" s="141">
        <f t="shared" si="26"/>
        <v>174.56999999999996</v>
      </c>
      <c r="J74" s="142">
        <f t="shared" si="26"/>
        <v>193.12666666666667</v>
      </c>
      <c r="K74" s="141">
        <f t="shared" si="26"/>
        <v>253.13333333333333</v>
      </c>
      <c r="L74" s="141">
        <f t="shared" si="26"/>
        <v>318.2565045588015</v>
      </c>
      <c r="M74" s="142">
        <f aca="true" t="shared" si="27" ref="M74:S74">MAX(M53:M72)</f>
        <v>285.0540799318069</v>
      </c>
      <c r="N74" s="142">
        <f t="shared" si="27"/>
        <v>250.81741326514017</v>
      </c>
      <c r="O74" s="238">
        <f t="shared" si="27"/>
        <v>195.63249983712967</v>
      </c>
      <c r="P74" s="270">
        <f t="shared" si="27"/>
        <v>178.5850286415322</v>
      </c>
      <c r="Q74" s="238">
        <f t="shared" si="27"/>
        <v>145.87202656245685</v>
      </c>
      <c r="R74" s="270">
        <f t="shared" si="27"/>
        <v>170.615140972933</v>
      </c>
      <c r="S74" s="238">
        <f t="shared" si="27"/>
        <v>297.3869248191008</v>
      </c>
      <c r="T74" s="204" t="s">
        <v>22</v>
      </c>
      <c r="V74" s="139"/>
      <c r="W74" s="139"/>
      <c r="X74" s="139"/>
      <c r="Y74" s="139"/>
      <c r="Z74" s="139"/>
    </row>
    <row r="75" spans="1:26" s="14" customFormat="1" ht="13.5" customHeight="1">
      <c r="A75" s="42"/>
      <c r="B75" s="39"/>
      <c r="C75" s="39"/>
      <c r="D75" s="39"/>
      <c r="E75" s="39"/>
      <c r="F75" s="39"/>
      <c r="G75" s="39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91" t="s">
        <v>0</v>
      </c>
      <c r="V75" s="94"/>
      <c r="W75" s="94"/>
      <c r="X75" s="94"/>
      <c r="Y75" s="94"/>
      <c r="Z75" s="94"/>
    </row>
    <row r="76" spans="1:29" s="14" customFormat="1" ht="13.5" customHeight="1">
      <c r="A76" s="1" t="str">
        <f>+$A$1</f>
        <v>K2/I2</v>
      </c>
      <c r="B76" s="2" t="str">
        <f>+$B$1</f>
        <v>www.unil.ch/idheap/comparatif</v>
      </c>
      <c r="C76" s="3"/>
      <c r="D76" s="3"/>
      <c r="E76" s="3"/>
      <c r="F76" s="4"/>
      <c r="G76" s="4"/>
      <c r="I76" s="5" t="str">
        <f>+$I$1</f>
        <v>© IDHEAP</v>
      </c>
      <c r="J76" s="5" t="str">
        <f>+$J$1</f>
        <v>Update :</v>
      </c>
      <c r="K76" s="6">
        <f ca="1">NOW()</f>
        <v>43090.7927556713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94"/>
      <c r="AB76" s="94"/>
      <c r="AC76" s="94"/>
    </row>
    <row r="77" spans="1:26" s="14" customFormat="1" ht="13.5" customHeight="1">
      <c r="A77" s="293" t="str">
        <f>+$A$2</f>
        <v>Selbstfinanzierung der Nettoinvestitionen</v>
      </c>
      <c r="B77" s="293"/>
      <c r="C77" s="293"/>
      <c r="D77" s="293"/>
      <c r="E77" s="293"/>
      <c r="F77" s="297"/>
      <c r="G77" s="297"/>
      <c r="H77" s="46"/>
      <c r="I77" s="47"/>
      <c r="J77" s="47"/>
      <c r="K77" s="71"/>
      <c r="L77" s="71"/>
      <c r="M77" s="71"/>
      <c r="N77" s="71"/>
      <c r="O77" s="71"/>
      <c r="P77" s="71"/>
      <c r="Q77" s="71"/>
      <c r="R77" s="71"/>
      <c r="S77" s="71"/>
      <c r="T77" s="71"/>
      <c r="V77" s="94"/>
      <c r="W77" s="94"/>
      <c r="X77" s="94"/>
      <c r="Y77" s="94"/>
      <c r="Z77" s="94"/>
    </row>
    <row r="78" spans="1:26" s="14" customFormat="1" ht="13.5" customHeight="1" thickBot="1">
      <c r="A78" s="292" t="str">
        <f>+$A$3</f>
        <v>Selbstfinanzierung in % der Bruttoinvestition abzüglich Investitionseinnahmen</v>
      </c>
      <c r="B78" s="292"/>
      <c r="C78" s="292"/>
      <c r="D78" s="292"/>
      <c r="E78" s="292"/>
      <c r="F78" s="292"/>
      <c r="G78" s="10"/>
      <c r="H78" s="9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94"/>
      <c r="W78" s="94"/>
      <c r="X78" s="94"/>
      <c r="Y78" s="94"/>
      <c r="Z78" s="94"/>
    </row>
    <row r="79" spans="1:26" s="14" customFormat="1" ht="13.5" customHeight="1" thickTop="1">
      <c r="A79" s="293" t="str">
        <f>+$A$4</f>
        <v>Autofinancement de l’investissement net </v>
      </c>
      <c r="B79" s="293"/>
      <c r="C79" s="293"/>
      <c r="D79" s="293"/>
      <c r="E79" s="293"/>
      <c r="F79" s="296"/>
      <c r="G79" s="296"/>
      <c r="H79" s="46"/>
      <c r="I79" s="47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V79" s="94"/>
      <c r="W79" s="94"/>
      <c r="X79" s="94"/>
      <c r="Y79" s="94"/>
      <c r="Z79" s="94"/>
    </row>
    <row r="80" spans="1:20" ht="13.5" customHeight="1" thickBot="1">
      <c r="A80" s="292" t="str">
        <f>+$A$5</f>
        <v>Autofinancement en pourcentage de l'investissement brut déduction faite des recettes d'investissement</v>
      </c>
      <c r="B80" s="292"/>
      <c r="C80" s="292"/>
      <c r="D80" s="292"/>
      <c r="E80" s="292"/>
      <c r="F80" s="292"/>
      <c r="G80" s="292"/>
      <c r="H80" s="292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6" s="14" customFormat="1" ht="13.5" customHeight="1" thickTop="1">
      <c r="A81" s="42"/>
      <c r="B81" s="39"/>
      <c r="C81" s="39"/>
      <c r="D81" s="39"/>
      <c r="E81" s="39"/>
      <c r="F81" s="39"/>
      <c r="G81" s="39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V81" s="94"/>
      <c r="W81" s="94"/>
      <c r="X81" s="94"/>
      <c r="Y81" s="94"/>
      <c r="Z81" s="94"/>
    </row>
    <row r="82" spans="1:26" s="14" customFormat="1" ht="13.5" customHeight="1">
      <c r="A82" s="25" t="s">
        <v>2</v>
      </c>
      <c r="B82" s="26" t="s">
        <v>84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V82" s="94"/>
      <c r="W82" s="94"/>
      <c r="X82" s="94"/>
      <c r="Y82" s="94"/>
      <c r="Z82" s="94"/>
    </row>
    <row r="83" spans="1:26" s="14" customFormat="1" ht="13.5" customHeight="1">
      <c r="A83" s="25" t="s">
        <v>3</v>
      </c>
      <c r="B83" s="29"/>
      <c r="C83" s="30"/>
      <c r="D83" s="30"/>
      <c r="E83" s="30"/>
      <c r="F83" s="30"/>
      <c r="G83" s="30"/>
      <c r="H83" s="30"/>
      <c r="I83" s="30"/>
      <c r="J83" s="30"/>
      <c r="K83" s="30" t="s">
        <v>46</v>
      </c>
      <c r="L83" s="70" t="s">
        <v>54</v>
      </c>
      <c r="M83" s="30" t="s">
        <v>63</v>
      </c>
      <c r="N83" s="31" t="s">
        <v>177</v>
      </c>
      <c r="O83" s="194" t="s">
        <v>180</v>
      </c>
      <c r="P83" s="276" t="s">
        <v>183</v>
      </c>
      <c r="Q83" s="194" t="s">
        <v>184</v>
      </c>
      <c r="R83" s="194" t="s">
        <v>187</v>
      </c>
      <c r="S83" s="194" t="s">
        <v>191</v>
      </c>
      <c r="T83" s="176"/>
      <c r="V83" s="94"/>
      <c r="W83" s="94"/>
      <c r="X83" s="94"/>
      <c r="Y83" s="94"/>
      <c r="Z83" s="94"/>
    </row>
    <row r="84" spans="1:26" s="14" customFormat="1" ht="13.5" customHeight="1">
      <c r="A84" s="32"/>
      <c r="B84" s="33"/>
      <c r="C84" s="34"/>
      <c r="D84" s="34"/>
      <c r="E84" s="34"/>
      <c r="F84" s="34"/>
      <c r="G84" s="34"/>
      <c r="H84" s="34"/>
      <c r="I84" s="34"/>
      <c r="J84" s="35"/>
      <c r="K84" s="35"/>
      <c r="L84" s="73"/>
      <c r="M84" s="73"/>
      <c r="N84" s="73"/>
      <c r="O84" s="195"/>
      <c r="P84" s="282"/>
      <c r="Q84" s="195"/>
      <c r="R84" s="195"/>
      <c r="S84" s="195"/>
      <c r="T84" s="177"/>
      <c r="V84" s="94"/>
      <c r="W84" s="94"/>
      <c r="X84" s="94"/>
      <c r="Y84" s="94"/>
      <c r="Z84" s="94"/>
    </row>
    <row r="85" spans="1:26" s="14" customFormat="1" ht="13.5" customHeight="1">
      <c r="A85" s="81" t="s">
        <v>27</v>
      </c>
      <c r="B85" s="37"/>
      <c r="C85" s="37"/>
      <c r="D85" s="37"/>
      <c r="E85" s="37"/>
      <c r="F85" s="37"/>
      <c r="G85" s="37"/>
      <c r="H85" s="37"/>
      <c r="I85" s="37"/>
      <c r="J85" s="37"/>
      <c r="K85" s="37">
        <f>SUM(D21:K21)/8</f>
        <v>137.8775</v>
      </c>
      <c r="L85" s="37">
        <f>SUM(E21:L21)/8</f>
        <v>140.17717065961114</v>
      </c>
      <c r="M85" s="37">
        <f>SUM(D21:M21)/10</f>
        <v>129.29414151552547</v>
      </c>
      <c r="N85" s="98">
        <f>SUM(E21:N21)/10</f>
        <v>130.61614151552547</v>
      </c>
      <c r="O85" s="196">
        <f>SUM(F21:O21)/10</f>
        <v>111.44514151552548</v>
      </c>
      <c r="P85" s="278">
        <f>SUM(G21:P21)/10</f>
        <v>102.58054179181781</v>
      </c>
      <c r="Q85" s="196">
        <f>SUM(H21:Q21)/10</f>
        <v>102.20728668834568</v>
      </c>
      <c r="R85" s="196">
        <f>SUM(I21:R21)/10</f>
        <v>102.59734878698343</v>
      </c>
      <c r="S85" s="196">
        <f>SUM(J21:S21)/10</f>
        <v>92.77145827276239</v>
      </c>
      <c r="T85" s="178" t="s">
        <v>69</v>
      </c>
      <c r="V85" s="233"/>
      <c r="W85" s="94"/>
      <c r="X85" s="94"/>
      <c r="Y85" s="94"/>
      <c r="Z85" s="94"/>
    </row>
    <row r="86" spans="1:26" s="14" customFormat="1" ht="13.5" customHeight="1">
      <c r="A86" s="82" t="s">
        <v>28</v>
      </c>
      <c r="B86" s="36"/>
      <c r="C86" s="36"/>
      <c r="D86" s="36"/>
      <c r="E86" s="36"/>
      <c r="F86" s="36"/>
      <c r="G86" s="36"/>
      <c r="H86" s="36"/>
      <c r="I86" s="36"/>
      <c r="J86" s="36"/>
      <c r="K86" s="36">
        <v>733.51</v>
      </c>
      <c r="L86" s="36">
        <v>593.78</v>
      </c>
      <c r="M86" s="36">
        <v>326.66754552620995</v>
      </c>
      <c r="N86" s="39">
        <v>184.45378463229025</v>
      </c>
      <c r="O86" s="197">
        <v>162.54813113377534</v>
      </c>
      <c r="P86" s="279">
        <v>173.34954501342762</v>
      </c>
      <c r="Q86" s="197">
        <f aca="true" t="shared" si="28" ref="Q86:Q104">SUM(H22:Q22)/10</f>
        <v>167.3763926010273</v>
      </c>
      <c r="R86" s="197">
        <f>SUM(I22:R22)/10</f>
        <v>192.24057927807488</v>
      </c>
      <c r="S86" s="197">
        <f>SUM(J22:S22)/10</f>
        <v>213.00807929715876</v>
      </c>
      <c r="T86" s="179" t="s">
        <v>70</v>
      </c>
      <c r="V86" s="233"/>
      <c r="W86" s="94"/>
      <c r="X86" s="94"/>
      <c r="Y86" s="94"/>
      <c r="Z86" s="94"/>
    </row>
    <row r="87" spans="1:26" s="14" customFormat="1" ht="13.5" customHeight="1">
      <c r="A87" s="81" t="s">
        <v>181</v>
      </c>
      <c r="B87" s="37"/>
      <c r="C87" s="37"/>
      <c r="D87" s="37"/>
      <c r="E87" s="37"/>
      <c r="F87" s="37"/>
      <c r="G87" s="37"/>
      <c r="H87" s="37"/>
      <c r="I87" s="37"/>
      <c r="J87" s="37"/>
      <c r="K87" s="37">
        <f aca="true" t="shared" si="29" ref="K87:L104">SUM(D23:K23)/8</f>
        <v>113.00125</v>
      </c>
      <c r="L87" s="37">
        <f t="shared" si="29"/>
        <v>111.52049493963506</v>
      </c>
      <c r="M87" s="37">
        <f aca="true" t="shared" si="30" ref="M87:P104">SUM(D23:M23)/10</f>
        <v>102.6800111428776</v>
      </c>
      <c r="N87" s="98"/>
      <c r="O87" s="196"/>
      <c r="P87" s="278"/>
      <c r="Q87" s="196">
        <f t="shared" si="28"/>
        <v>58.4220111428776</v>
      </c>
      <c r="R87" s="196"/>
      <c r="S87" s="196"/>
      <c r="T87" s="178" t="s">
        <v>70</v>
      </c>
      <c r="V87" s="233"/>
      <c r="W87" s="94"/>
      <c r="X87" s="94"/>
      <c r="Y87" s="94"/>
      <c r="Z87" s="94"/>
    </row>
    <row r="88" spans="1:26" s="14" customFormat="1" ht="13.5" customHeight="1">
      <c r="A88" s="82" t="s">
        <v>29</v>
      </c>
      <c r="B88" s="36"/>
      <c r="C88" s="36"/>
      <c r="D88" s="36"/>
      <c r="E88" s="36"/>
      <c r="F88" s="36"/>
      <c r="G88" s="36"/>
      <c r="H88" s="36"/>
      <c r="I88" s="36"/>
      <c r="J88" s="36"/>
      <c r="K88" s="36">
        <f t="shared" si="29"/>
        <v>122.35875</v>
      </c>
      <c r="L88" s="36">
        <f t="shared" si="29"/>
        <v>116.38669589716886</v>
      </c>
      <c r="M88" s="36">
        <f t="shared" si="30"/>
        <v>108.29087624192948</v>
      </c>
      <c r="N88" s="39">
        <f t="shared" si="30"/>
        <v>105.26387624192948</v>
      </c>
      <c r="O88" s="197">
        <f t="shared" si="30"/>
        <v>100.20987624192949</v>
      </c>
      <c r="P88" s="279">
        <f t="shared" si="30"/>
        <v>99.53284549799712</v>
      </c>
      <c r="Q88" s="197">
        <f t="shared" si="28"/>
        <v>99.63263706914236</v>
      </c>
      <c r="R88" s="197">
        <f aca="true" t="shared" si="31" ref="R88:R101">SUM(I24:R24)/10</f>
        <v>100.66771550145481</v>
      </c>
      <c r="S88" s="197">
        <f aca="true" t="shared" si="32" ref="S88:S101">SUM(J24:S24)/10</f>
        <v>106.68728499218764</v>
      </c>
      <c r="T88" s="179" t="s">
        <v>71</v>
      </c>
      <c r="V88" s="233"/>
      <c r="W88" s="94"/>
      <c r="X88" s="94"/>
      <c r="Y88" s="94"/>
      <c r="Z88" s="94"/>
    </row>
    <row r="89" spans="1:26" s="14" customFormat="1" ht="13.5" customHeight="1">
      <c r="A89" s="81" t="s">
        <v>30</v>
      </c>
      <c r="B89" s="37"/>
      <c r="C89" s="37"/>
      <c r="D89" s="37"/>
      <c r="E89" s="37"/>
      <c r="F89" s="37"/>
      <c r="G89" s="37"/>
      <c r="H89" s="37"/>
      <c r="I89" s="37"/>
      <c r="J89" s="37"/>
      <c r="K89" s="37">
        <f t="shared" si="29"/>
        <v>50.61625</v>
      </c>
      <c r="L89" s="37">
        <f t="shared" si="29"/>
        <v>49.908196046007255</v>
      </c>
      <c r="M89" s="37">
        <f t="shared" si="30"/>
        <v>59.21939776154392</v>
      </c>
      <c r="N89" s="98">
        <f t="shared" si="30"/>
        <v>58.87339776154391</v>
      </c>
      <c r="O89" s="196">
        <f t="shared" si="30"/>
        <v>60.96639776154392</v>
      </c>
      <c r="P89" s="278">
        <f t="shared" si="30"/>
        <v>66.48133878191511</v>
      </c>
      <c r="Q89" s="196">
        <f t="shared" si="28"/>
        <v>74.47028402432468</v>
      </c>
      <c r="R89" s="196">
        <f t="shared" si="31"/>
        <v>83.51838996511518</v>
      </c>
      <c r="S89" s="196">
        <f t="shared" si="32"/>
        <v>94.04963811863037</v>
      </c>
      <c r="T89" s="178" t="s">
        <v>72</v>
      </c>
      <c r="V89" s="233"/>
      <c r="W89" s="94"/>
      <c r="X89" s="94"/>
      <c r="Y89" s="94"/>
      <c r="Z89" s="94"/>
    </row>
    <row r="90" spans="1:26" s="14" customFormat="1" ht="13.5" customHeight="1">
      <c r="A90" s="82" t="s">
        <v>48</v>
      </c>
      <c r="B90" s="36"/>
      <c r="C90" s="36"/>
      <c r="D90" s="36"/>
      <c r="E90" s="36"/>
      <c r="F90" s="36"/>
      <c r="G90" s="36"/>
      <c r="H90" s="36"/>
      <c r="I90" s="36"/>
      <c r="J90" s="36"/>
      <c r="K90" s="36">
        <f t="shared" si="29"/>
        <v>139.65125</v>
      </c>
      <c r="L90" s="36">
        <f t="shared" si="29"/>
        <v>155.6962611030284</v>
      </c>
      <c r="M90" s="36">
        <f t="shared" si="30"/>
        <v>139.0992609474576</v>
      </c>
      <c r="N90" s="39">
        <f t="shared" si="30"/>
        <v>129.8972609474576</v>
      </c>
      <c r="O90" s="197">
        <f t="shared" si="30"/>
        <v>120.1812609474576</v>
      </c>
      <c r="P90" s="279">
        <f t="shared" si="30"/>
        <v>118.11741378280597</v>
      </c>
      <c r="Q90" s="197">
        <f t="shared" si="28"/>
        <v>112.34833289917404</v>
      </c>
      <c r="R90" s="197">
        <f t="shared" si="31"/>
        <v>101.41645574847595</v>
      </c>
      <c r="S90" s="197">
        <f t="shared" si="32"/>
        <v>81.16420311989955</v>
      </c>
      <c r="T90" s="179" t="s">
        <v>78</v>
      </c>
      <c r="V90" s="233"/>
      <c r="W90" s="94"/>
      <c r="X90" s="94"/>
      <c r="Y90" s="94"/>
      <c r="Z90" s="94"/>
    </row>
    <row r="91" spans="1:26" s="14" customFormat="1" ht="13.5" customHeight="1">
      <c r="A91" s="81" t="s">
        <v>49</v>
      </c>
      <c r="B91" s="37"/>
      <c r="C91" s="37"/>
      <c r="D91" s="37"/>
      <c r="E91" s="37"/>
      <c r="F91" s="37"/>
      <c r="G91" s="37"/>
      <c r="H91" s="37"/>
      <c r="I91" s="37"/>
      <c r="J91" s="37"/>
      <c r="K91" s="37">
        <f t="shared" si="29"/>
        <v>111.93125</v>
      </c>
      <c r="L91" s="37">
        <f t="shared" si="29"/>
        <v>108.96320492086546</v>
      </c>
      <c r="M91" s="37">
        <f t="shared" si="30"/>
        <v>107.13173084457746</v>
      </c>
      <c r="N91" s="98">
        <f t="shared" si="30"/>
        <v>102.61573084457746</v>
      </c>
      <c r="O91" s="196">
        <f t="shared" si="30"/>
        <v>91.65773084457746</v>
      </c>
      <c r="P91" s="278">
        <f t="shared" si="30"/>
        <v>87.43596675247736</v>
      </c>
      <c r="Q91" s="196">
        <f t="shared" si="28"/>
        <v>82.07877306184386</v>
      </c>
      <c r="R91" s="196">
        <f t="shared" si="31"/>
        <v>79.62152065665424</v>
      </c>
      <c r="S91" s="196">
        <f t="shared" si="32"/>
        <v>74.55102964938428</v>
      </c>
      <c r="T91" s="178" t="s">
        <v>73</v>
      </c>
      <c r="V91" s="233"/>
      <c r="W91" s="94"/>
      <c r="X91" s="94"/>
      <c r="Y91" s="94"/>
      <c r="Z91" s="94"/>
    </row>
    <row r="92" spans="1:26" s="14" customFormat="1" ht="13.5" customHeight="1">
      <c r="A92" s="82" t="s">
        <v>31</v>
      </c>
      <c r="B92" s="36"/>
      <c r="C92" s="36"/>
      <c r="D92" s="36"/>
      <c r="E92" s="36"/>
      <c r="F92" s="36"/>
      <c r="G92" s="36"/>
      <c r="H92" s="36"/>
      <c r="I92" s="36"/>
      <c r="J92" s="36"/>
      <c r="K92" s="36">
        <f t="shared" si="29"/>
        <v>126.80874999999999</v>
      </c>
      <c r="L92" s="36">
        <f t="shared" si="29"/>
        <v>167.53139752613296</v>
      </c>
      <c r="M92" s="36">
        <f t="shared" si="30"/>
        <v>163.40022397954206</v>
      </c>
      <c r="N92" s="39">
        <f t="shared" si="30"/>
        <v>166.88222397954206</v>
      </c>
      <c r="O92" s="197">
        <f t="shared" si="30"/>
        <v>164.35822397954206</v>
      </c>
      <c r="P92" s="279">
        <f t="shared" si="30"/>
        <v>147.6488628362645</v>
      </c>
      <c r="Q92" s="197">
        <f t="shared" si="28"/>
        <v>144.10273332181617</v>
      </c>
      <c r="R92" s="197">
        <f t="shared" si="31"/>
        <v>141.1291562547728</v>
      </c>
      <c r="S92" s="197">
        <f t="shared" si="32"/>
        <v>139.23714890384628</v>
      </c>
      <c r="T92" s="179" t="s">
        <v>74</v>
      </c>
      <c r="V92" s="233"/>
      <c r="W92" s="94"/>
      <c r="X92" s="94"/>
      <c r="Y92" s="94"/>
      <c r="Z92" s="94"/>
    </row>
    <row r="93" spans="1:26" s="14" customFormat="1" ht="13.5" customHeight="1">
      <c r="A93" s="81" t="s">
        <v>32</v>
      </c>
      <c r="B93" s="37"/>
      <c r="C93" s="37"/>
      <c r="D93" s="37"/>
      <c r="E93" s="37"/>
      <c r="F93" s="37"/>
      <c r="G93" s="37"/>
      <c r="H93" s="37"/>
      <c r="I93" s="37"/>
      <c r="J93" s="37"/>
      <c r="K93" s="37">
        <f t="shared" si="29"/>
        <v>176.93999999999997</v>
      </c>
      <c r="L93" s="37">
        <f t="shared" si="29"/>
        <v>185.55047790159372</v>
      </c>
      <c r="M93" s="37">
        <f t="shared" si="30"/>
        <v>191.6466508397366</v>
      </c>
      <c r="N93" s="98">
        <f t="shared" si="30"/>
        <v>181.2406508397366</v>
      </c>
      <c r="O93" s="196">
        <f t="shared" si="30"/>
        <v>165.8326508397366</v>
      </c>
      <c r="P93" s="278">
        <f t="shared" si="30"/>
        <v>169.11737328440026</v>
      </c>
      <c r="Q93" s="196">
        <f t="shared" si="28"/>
        <v>170.67673980917502</v>
      </c>
      <c r="R93" s="196">
        <f t="shared" si="31"/>
        <v>178.07419300591067</v>
      </c>
      <c r="S93" s="196">
        <f t="shared" si="32"/>
        <v>173.0019050155059</v>
      </c>
      <c r="T93" s="178" t="s">
        <v>75</v>
      </c>
      <c r="V93" s="233"/>
      <c r="W93" s="94"/>
      <c r="X93" s="94"/>
      <c r="Y93" s="94"/>
      <c r="Z93" s="94"/>
    </row>
    <row r="94" spans="1:26" s="14" customFormat="1" ht="13.5" customHeight="1">
      <c r="A94" s="82" t="s">
        <v>50</v>
      </c>
      <c r="B94" s="36"/>
      <c r="C94" s="36"/>
      <c r="D94" s="36"/>
      <c r="E94" s="36"/>
      <c r="F94" s="36"/>
      <c r="G94" s="36"/>
      <c r="H94" s="36"/>
      <c r="I94" s="36"/>
      <c r="J94" s="36"/>
      <c r="K94" s="36">
        <f t="shared" si="29"/>
        <v>96.51625000000001</v>
      </c>
      <c r="L94" s="36">
        <f t="shared" si="29"/>
        <v>107.11118544607326</v>
      </c>
      <c r="M94" s="36">
        <f t="shared" si="30"/>
        <v>93.66931688298808</v>
      </c>
      <c r="N94" s="39">
        <f t="shared" si="30"/>
        <v>104.44131688298808</v>
      </c>
      <c r="O94" s="197">
        <f t="shared" si="30"/>
        <v>109.36731688298808</v>
      </c>
      <c r="P94" s="279">
        <f t="shared" si="30"/>
        <v>110.49672450147196</v>
      </c>
      <c r="Q94" s="197">
        <f t="shared" si="28"/>
        <v>110.77370572230234</v>
      </c>
      <c r="R94" s="197">
        <f t="shared" si="31"/>
        <v>112.0620558818237</v>
      </c>
      <c r="S94" s="197">
        <f t="shared" si="32"/>
        <v>103.1644287767984</v>
      </c>
      <c r="T94" s="179" t="s">
        <v>70</v>
      </c>
      <c r="V94" s="233"/>
      <c r="W94" s="94"/>
      <c r="X94" s="94"/>
      <c r="Y94" s="94"/>
      <c r="Z94" s="94"/>
    </row>
    <row r="95" spans="1:26" s="14" customFormat="1" ht="13.5" customHeight="1">
      <c r="A95" s="81" t="s">
        <v>56</v>
      </c>
      <c r="B95" s="37"/>
      <c r="C95" s="37"/>
      <c r="D95" s="37"/>
      <c r="E95" s="37"/>
      <c r="F95" s="37"/>
      <c r="G95" s="37"/>
      <c r="H95" s="37"/>
      <c r="I95" s="37"/>
      <c r="J95" s="37"/>
      <c r="K95" s="37">
        <f t="shared" si="29"/>
        <v>92.22874999999999</v>
      </c>
      <c r="L95" s="37">
        <f t="shared" si="29"/>
        <v>89.67375</v>
      </c>
      <c r="M95" s="37">
        <f t="shared" si="30"/>
        <v>85.616</v>
      </c>
      <c r="N95" s="98">
        <f t="shared" si="30"/>
        <v>82.225</v>
      </c>
      <c r="O95" s="196">
        <f t="shared" si="30"/>
        <v>82.21700000000001</v>
      </c>
      <c r="P95" s="278">
        <f t="shared" si="30"/>
        <v>86.53493995372851</v>
      </c>
      <c r="Q95" s="196">
        <f t="shared" si="28"/>
        <v>89.72794758633174</v>
      </c>
      <c r="R95" s="196">
        <f t="shared" si="31"/>
        <v>92.63275088733585</v>
      </c>
      <c r="S95" s="196">
        <f t="shared" si="32"/>
        <v>91.9452291886008</v>
      </c>
      <c r="T95" s="178" t="s">
        <v>77</v>
      </c>
      <c r="V95" s="233"/>
      <c r="W95" s="94"/>
      <c r="X95" s="94"/>
      <c r="Y95" s="94"/>
      <c r="Z95" s="94"/>
    </row>
    <row r="96" spans="1:26" s="14" customFormat="1" ht="13.5" customHeight="1">
      <c r="A96" s="82" t="s">
        <v>33</v>
      </c>
      <c r="B96" s="36"/>
      <c r="C96" s="36"/>
      <c r="D96" s="36"/>
      <c r="E96" s="36"/>
      <c r="F96" s="36"/>
      <c r="G96" s="36"/>
      <c r="H96" s="36"/>
      <c r="I96" s="36"/>
      <c r="J96" s="36"/>
      <c r="K96" s="36">
        <f t="shared" si="29"/>
        <v>66.56375</v>
      </c>
      <c r="L96" s="36">
        <f t="shared" si="29"/>
        <v>60.11323585659845</v>
      </c>
      <c r="M96" s="36">
        <f t="shared" si="30"/>
        <v>64.33589202045383</v>
      </c>
      <c r="N96" s="39">
        <f t="shared" si="30"/>
        <v>57.593892020453836</v>
      </c>
      <c r="O96" s="197">
        <f t="shared" si="30"/>
        <v>58.15389202045384</v>
      </c>
      <c r="P96" s="279">
        <f t="shared" si="30"/>
        <v>69.01420563982364</v>
      </c>
      <c r="Q96" s="197">
        <f t="shared" si="28"/>
        <v>71.8270538985638</v>
      </c>
      <c r="R96" s="197">
        <f t="shared" si="31"/>
        <v>76.26305627839999</v>
      </c>
      <c r="S96" s="197">
        <f t="shared" si="32"/>
        <v>75.8318215936145</v>
      </c>
      <c r="T96" s="179" t="s">
        <v>76</v>
      </c>
      <c r="V96" s="233"/>
      <c r="W96" s="94"/>
      <c r="X96" s="94"/>
      <c r="Y96" s="94"/>
      <c r="Z96" s="94"/>
    </row>
    <row r="97" spans="1:26" s="14" customFormat="1" ht="13.5" customHeight="1">
      <c r="A97" s="81" t="s">
        <v>34</v>
      </c>
      <c r="B97" s="37"/>
      <c r="C97" s="37"/>
      <c r="D97" s="37"/>
      <c r="E97" s="37"/>
      <c r="F97" s="37"/>
      <c r="G97" s="37"/>
      <c r="H97" s="37"/>
      <c r="I97" s="37"/>
      <c r="J97" s="37"/>
      <c r="K97" s="37">
        <f t="shared" si="29"/>
        <v>178.1125</v>
      </c>
      <c r="L97" s="37">
        <f t="shared" si="29"/>
        <v>176.40549269625103</v>
      </c>
      <c r="M97" s="37">
        <f t="shared" si="30"/>
        <v>159.78571465785984</v>
      </c>
      <c r="N97" s="98">
        <f t="shared" si="30"/>
        <v>156.35071465785978</v>
      </c>
      <c r="O97" s="196">
        <f t="shared" si="30"/>
        <v>126.3607146578598</v>
      </c>
      <c r="P97" s="278">
        <f t="shared" si="30"/>
        <v>118.04113404261605</v>
      </c>
      <c r="Q97" s="196">
        <f t="shared" si="28"/>
        <v>111.5047027951975</v>
      </c>
      <c r="R97" s="196">
        <f t="shared" si="31"/>
        <v>111.287275080446</v>
      </c>
      <c r="S97" s="196">
        <f t="shared" si="32"/>
        <v>115.19937177884711</v>
      </c>
      <c r="T97" s="178" t="s">
        <v>78</v>
      </c>
      <c r="V97" s="233"/>
      <c r="W97" s="94"/>
      <c r="X97" s="94"/>
      <c r="Y97" s="94"/>
      <c r="Z97" s="94"/>
    </row>
    <row r="98" spans="1:26" s="14" customFormat="1" ht="13.5" customHeight="1">
      <c r="A98" s="82" t="s">
        <v>35</v>
      </c>
      <c r="B98" s="36"/>
      <c r="C98" s="36"/>
      <c r="D98" s="36"/>
      <c r="E98" s="36"/>
      <c r="F98" s="36"/>
      <c r="G98" s="36"/>
      <c r="H98" s="36"/>
      <c r="I98" s="36"/>
      <c r="J98" s="36"/>
      <c r="K98" s="36">
        <f t="shared" si="29"/>
        <v>61.949999999999996</v>
      </c>
      <c r="L98" s="36">
        <f t="shared" si="29"/>
        <v>76.70101294411326</v>
      </c>
      <c r="M98" s="36">
        <f t="shared" si="30"/>
        <v>80.43414609150692</v>
      </c>
      <c r="N98" s="39">
        <f t="shared" si="30"/>
        <v>91.28414609150693</v>
      </c>
      <c r="O98" s="197">
        <f t="shared" si="30"/>
        <v>99.25814609150692</v>
      </c>
      <c r="P98" s="279">
        <f t="shared" si="30"/>
        <v>113.77061838318009</v>
      </c>
      <c r="Q98" s="197">
        <f t="shared" si="28"/>
        <v>118.53063728502396</v>
      </c>
      <c r="R98" s="197">
        <f t="shared" si="31"/>
        <v>125.27339327271287</v>
      </c>
      <c r="S98" s="197">
        <f t="shared" si="32"/>
        <v>121.258822017288</v>
      </c>
      <c r="T98" s="179" t="s">
        <v>77</v>
      </c>
      <c r="V98" s="233"/>
      <c r="W98" s="94"/>
      <c r="X98" s="94"/>
      <c r="Y98" s="94"/>
      <c r="Z98" s="94"/>
    </row>
    <row r="99" spans="1:26" s="14" customFormat="1" ht="13.5" customHeight="1">
      <c r="A99" s="81" t="s">
        <v>36</v>
      </c>
      <c r="B99" s="37"/>
      <c r="C99" s="37"/>
      <c r="D99" s="37"/>
      <c r="E99" s="37"/>
      <c r="F99" s="37"/>
      <c r="G99" s="37"/>
      <c r="H99" s="37"/>
      <c r="I99" s="37"/>
      <c r="J99" s="37"/>
      <c r="K99" s="37">
        <f t="shared" si="29"/>
        <v>149.88250000000002</v>
      </c>
      <c r="L99" s="37">
        <f t="shared" si="29"/>
        <v>132.28420532807326</v>
      </c>
      <c r="M99" s="37">
        <f t="shared" si="30"/>
        <v>132.17626655904388</v>
      </c>
      <c r="N99" s="98">
        <f t="shared" si="30"/>
        <v>118.06926655904385</v>
      </c>
      <c r="O99" s="196">
        <f t="shared" si="30"/>
        <v>113.13526655904381</v>
      </c>
      <c r="P99" s="278">
        <f t="shared" si="30"/>
        <v>115.47070481742506</v>
      </c>
      <c r="Q99" s="196">
        <f t="shared" si="28"/>
        <v>114.01768949151756</v>
      </c>
      <c r="R99" s="196">
        <f t="shared" si="31"/>
        <v>115.60376868481464</v>
      </c>
      <c r="S99" s="196">
        <f t="shared" si="32"/>
        <v>156.0967822631553</v>
      </c>
      <c r="T99" s="178" t="s">
        <v>79</v>
      </c>
      <c r="V99" s="233"/>
      <c r="W99" s="94"/>
      <c r="X99" s="94"/>
      <c r="Y99" s="94"/>
      <c r="Z99" s="94"/>
    </row>
    <row r="100" spans="1:26" s="14" customFormat="1" ht="13.5" customHeight="1">
      <c r="A100" s="82" t="s">
        <v>37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>
        <f t="shared" si="29"/>
        <v>114.655</v>
      </c>
      <c r="L100" s="36">
        <f t="shared" si="29"/>
        <v>110.5463903395252</v>
      </c>
      <c r="M100" s="36">
        <f t="shared" si="30"/>
        <v>107.04763936707829</v>
      </c>
      <c r="N100" s="39">
        <f t="shared" si="30"/>
        <v>104.37763936707829</v>
      </c>
      <c r="O100" s="197">
        <f t="shared" si="30"/>
        <v>101.36663936707828</v>
      </c>
      <c r="P100" s="279">
        <f t="shared" si="30"/>
        <v>99.16365872227716</v>
      </c>
      <c r="Q100" s="197">
        <f t="shared" si="28"/>
        <v>94.89813496270885</v>
      </c>
      <c r="R100" s="197">
        <f t="shared" si="31"/>
        <v>88.3041370950485</v>
      </c>
      <c r="S100" s="197">
        <f t="shared" si="32"/>
        <v>84.51597355363984</v>
      </c>
      <c r="T100" s="179" t="s">
        <v>80</v>
      </c>
      <c r="V100" s="233"/>
      <c r="W100" s="94"/>
      <c r="X100" s="94"/>
      <c r="Y100" s="94"/>
      <c r="Z100" s="94"/>
    </row>
    <row r="101" spans="1:26" s="14" customFormat="1" ht="13.5" customHeight="1">
      <c r="A101" s="81" t="s">
        <v>62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>
        <f t="shared" si="29"/>
        <v>172.20874999999998</v>
      </c>
      <c r="L101" s="37">
        <f t="shared" si="29"/>
        <v>153.80977941615382</v>
      </c>
      <c r="M101" s="37">
        <f t="shared" si="30"/>
        <v>152.9664533027283</v>
      </c>
      <c r="N101" s="98">
        <f t="shared" si="30"/>
        <v>138.5284533027283</v>
      </c>
      <c r="O101" s="196">
        <f t="shared" si="30"/>
        <v>126.3544533027283</v>
      </c>
      <c r="P101" s="278">
        <f t="shared" si="30"/>
        <v>107.21064933309303</v>
      </c>
      <c r="Q101" s="196">
        <f t="shared" si="28"/>
        <v>96.02974528078764</v>
      </c>
      <c r="R101" s="196">
        <f t="shared" si="31"/>
        <v>86.21627462297795</v>
      </c>
      <c r="S101" s="196">
        <f t="shared" si="32"/>
        <v>75.27621833447627</v>
      </c>
      <c r="T101" s="178" t="s">
        <v>81</v>
      </c>
      <c r="U101" s="15"/>
      <c r="V101" s="233"/>
      <c r="W101" s="97"/>
      <c r="X101" s="97"/>
      <c r="Y101" s="97"/>
      <c r="Z101" s="97"/>
    </row>
    <row r="102" spans="1:26" s="14" customFormat="1" ht="13.5" customHeight="1">
      <c r="A102" s="82" t="s">
        <v>51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>
        <v>335.7875</v>
      </c>
      <c r="L102" s="36">
        <v>299.67625</v>
      </c>
      <c r="M102" s="36">
        <v>290.979</v>
      </c>
      <c r="N102" s="39">
        <v>258.81</v>
      </c>
      <c r="O102" s="197">
        <v>42.077</v>
      </c>
      <c r="P102" s="279">
        <v>94.68100000000001</v>
      </c>
      <c r="Q102" s="197">
        <f t="shared" si="28"/>
        <v>94.0847848968447</v>
      </c>
      <c r="R102" s="197">
        <v>94.0847848968447</v>
      </c>
      <c r="S102" s="197">
        <v>94.0847848968447</v>
      </c>
      <c r="T102" s="179" t="s">
        <v>70</v>
      </c>
      <c r="U102" s="15"/>
      <c r="V102" s="233"/>
      <c r="W102" s="97"/>
      <c r="X102" s="97"/>
      <c r="Y102" s="97"/>
      <c r="Z102" s="97"/>
    </row>
    <row r="103" spans="1:26" s="14" customFormat="1" ht="13.5" customHeight="1">
      <c r="A103" s="81" t="s">
        <v>52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>
        <f t="shared" si="29"/>
        <v>98.605</v>
      </c>
      <c r="L103" s="37">
        <f t="shared" si="29"/>
        <v>103.13734182158213</v>
      </c>
      <c r="M103" s="37">
        <f t="shared" si="30"/>
        <v>95.62098956828233</v>
      </c>
      <c r="N103" s="98">
        <f t="shared" si="30"/>
        <v>93.65798956828232</v>
      </c>
      <c r="O103" s="196">
        <f t="shared" si="30"/>
        <v>96.56598956828233</v>
      </c>
      <c r="P103" s="278">
        <f t="shared" si="30"/>
        <v>90.29947241886592</v>
      </c>
      <c r="Q103" s="196">
        <f t="shared" si="28"/>
        <v>86.21071851269757</v>
      </c>
      <c r="R103" s="196">
        <f>SUM(I39:R39)/10</f>
        <v>81.68776850269275</v>
      </c>
      <c r="S103" s="196">
        <f>SUM(J39:S39)/10</f>
        <v>71.6132262212191</v>
      </c>
      <c r="T103" s="178" t="s">
        <v>82</v>
      </c>
      <c r="U103" s="15"/>
      <c r="V103" s="233"/>
      <c r="W103" s="97"/>
      <c r="X103" s="97"/>
      <c r="Y103" s="97"/>
      <c r="Z103" s="97"/>
    </row>
    <row r="104" spans="1:26" s="14" customFormat="1" ht="13.5" customHeight="1">
      <c r="A104" s="82" t="s">
        <v>38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>
        <f t="shared" si="29"/>
        <v>106.3075</v>
      </c>
      <c r="L104" s="36">
        <f t="shared" si="29"/>
        <v>86.18339662069833</v>
      </c>
      <c r="M104" s="143">
        <f t="shared" si="30"/>
        <v>98.06963259532746</v>
      </c>
      <c r="N104" s="143">
        <f t="shared" si="30"/>
        <v>81.97663259532746</v>
      </c>
      <c r="O104" s="197">
        <f t="shared" si="30"/>
        <v>75.38863259532746</v>
      </c>
      <c r="P104" s="279">
        <f t="shared" si="30"/>
        <v>74.55624327622276</v>
      </c>
      <c r="Q104" s="197">
        <f t="shared" si="28"/>
        <v>73.27797454269049</v>
      </c>
      <c r="R104" s="197">
        <f>SUM(I40:R40)/10</f>
        <v>74.20552206677561</v>
      </c>
      <c r="S104" s="197">
        <f>SUM(J40:S40)/10</f>
        <v>79.44653887238705</v>
      </c>
      <c r="T104" s="192" t="s">
        <v>82</v>
      </c>
      <c r="U104" s="90"/>
      <c r="V104" s="233"/>
      <c r="W104" s="90"/>
      <c r="X104" s="90"/>
      <c r="Y104" s="90"/>
      <c r="Z104" s="90"/>
    </row>
    <row r="105" spans="1:26" s="76" customFormat="1" ht="13.5" customHeight="1">
      <c r="A105" s="83" t="s">
        <v>21</v>
      </c>
      <c r="B105" s="79"/>
      <c r="C105" s="79"/>
      <c r="D105" s="79"/>
      <c r="E105" s="79"/>
      <c r="F105" s="79"/>
      <c r="G105" s="79"/>
      <c r="H105" s="79"/>
      <c r="I105" s="79"/>
      <c r="J105" s="80"/>
      <c r="K105" s="80">
        <f aca="true" t="shared" si="33" ref="K105:P105">MIN(K85:K104)</f>
        <v>50.61625</v>
      </c>
      <c r="L105" s="80">
        <f t="shared" si="33"/>
        <v>49.908196046007255</v>
      </c>
      <c r="M105" s="80">
        <f t="shared" si="33"/>
        <v>59.21939776154392</v>
      </c>
      <c r="N105" s="80">
        <f t="shared" si="33"/>
        <v>57.593892020453836</v>
      </c>
      <c r="O105" s="198">
        <f t="shared" si="33"/>
        <v>42.077</v>
      </c>
      <c r="P105" s="287">
        <f t="shared" si="33"/>
        <v>66.48133878191511</v>
      </c>
      <c r="Q105" s="198">
        <f>MIN(Q85:Q104)</f>
        <v>58.4220111428776</v>
      </c>
      <c r="R105" s="198">
        <f>MIN(R85:R104)</f>
        <v>74.20552206677561</v>
      </c>
      <c r="S105" s="198">
        <f>MIN(S85:S104)</f>
        <v>71.6132262212191</v>
      </c>
      <c r="T105" s="205" t="s">
        <v>21</v>
      </c>
      <c r="V105" s="96"/>
      <c r="W105" s="96"/>
      <c r="X105" s="96"/>
      <c r="Y105" s="96"/>
      <c r="Z105" s="96"/>
    </row>
    <row r="106" spans="1:26" s="149" customFormat="1" ht="13.5" customHeight="1">
      <c r="A106" s="146" t="s">
        <v>22</v>
      </c>
      <c r="B106" s="147"/>
      <c r="C106" s="147"/>
      <c r="D106" s="147"/>
      <c r="E106" s="147"/>
      <c r="F106" s="147"/>
      <c r="G106" s="147"/>
      <c r="H106" s="147"/>
      <c r="I106" s="147"/>
      <c r="J106" s="148"/>
      <c r="K106" s="148">
        <f aca="true" t="shared" si="34" ref="K106:P106">MAX(K85:K104)</f>
        <v>733.51</v>
      </c>
      <c r="L106" s="148">
        <f t="shared" si="34"/>
        <v>593.78</v>
      </c>
      <c r="M106" s="148">
        <f t="shared" si="34"/>
        <v>326.66754552620995</v>
      </c>
      <c r="N106" s="148">
        <f t="shared" si="34"/>
        <v>258.81</v>
      </c>
      <c r="O106" s="245">
        <f t="shared" si="34"/>
        <v>165.8326508397366</v>
      </c>
      <c r="P106" s="288">
        <f t="shared" si="34"/>
        <v>173.34954501342762</v>
      </c>
      <c r="Q106" s="245">
        <f>MAX(Q85:Q104)</f>
        <v>170.67673980917502</v>
      </c>
      <c r="R106" s="245">
        <f>MAX(R85:R104)</f>
        <v>192.24057927807488</v>
      </c>
      <c r="S106" s="245">
        <f>MAX(S85:S104)</f>
        <v>213.00807929715876</v>
      </c>
      <c r="T106" s="206" t="s">
        <v>22</v>
      </c>
      <c r="V106" s="150"/>
      <c r="W106" s="150"/>
      <c r="X106" s="150"/>
      <c r="Y106" s="150"/>
      <c r="Z106" s="150"/>
    </row>
    <row r="107" spans="1:26" s="14" customFormat="1" ht="13.5" customHeight="1">
      <c r="A107" s="42"/>
      <c r="B107" s="39"/>
      <c r="C107" s="39"/>
      <c r="D107" s="39"/>
      <c r="E107" s="39"/>
      <c r="F107" s="39"/>
      <c r="G107" s="39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91" t="s">
        <v>0</v>
      </c>
      <c r="V107" s="94"/>
      <c r="W107" s="94"/>
      <c r="X107" s="94"/>
      <c r="Y107" s="94"/>
      <c r="Z107" s="94"/>
    </row>
    <row r="108" ht="13.5" customHeight="1">
      <c r="A108" s="92" t="s">
        <v>175</v>
      </c>
    </row>
    <row r="109" ht="13.5" customHeight="1">
      <c r="A109" s="92" t="s">
        <v>176</v>
      </c>
    </row>
  </sheetData>
  <sheetProtection/>
  <mergeCells count="19">
    <mergeCell ref="A80:H80"/>
    <mergeCell ref="A77:G77"/>
    <mergeCell ref="A78:F78"/>
    <mergeCell ref="A5:H5"/>
    <mergeCell ref="B9:I9"/>
    <mergeCell ref="B8:I8"/>
    <mergeCell ref="B7:I7"/>
    <mergeCell ref="A48:H48"/>
    <mergeCell ref="A13:G13"/>
    <mergeCell ref="A14:F14"/>
    <mergeCell ref="A2:I2"/>
    <mergeCell ref="A4:I4"/>
    <mergeCell ref="A45:G45"/>
    <mergeCell ref="A46:F46"/>
    <mergeCell ref="A16:H16"/>
    <mergeCell ref="A79:G79"/>
    <mergeCell ref="A3:F3"/>
    <mergeCell ref="A15:G15"/>
    <mergeCell ref="A47:G47"/>
  </mergeCells>
  <conditionalFormatting sqref="B21:S40">
    <cfRule type="cellIs" priority="21" dxfId="0" operator="equal" stopIfTrue="1">
      <formula>B$41</formula>
    </cfRule>
    <cfRule type="cellIs" priority="22" dxfId="1" operator="equal" stopIfTrue="1">
      <formula>B$42</formula>
    </cfRule>
  </conditionalFormatting>
  <conditionalFormatting sqref="G53:S72">
    <cfRule type="cellIs" priority="23" dxfId="0" operator="equal" stopIfTrue="1">
      <formula>G$73</formula>
    </cfRule>
    <cfRule type="cellIs" priority="24" dxfId="1" operator="equal" stopIfTrue="1">
      <formula>G$74</formula>
    </cfRule>
  </conditionalFormatting>
  <conditionalFormatting sqref="I85:S104">
    <cfRule type="cellIs" priority="25" dxfId="0" operator="equal" stopIfTrue="1">
      <formula>I$105</formula>
    </cfRule>
    <cfRule type="cellIs" priority="26" dxfId="1" operator="equal" stopIfTrue="1">
      <formula>I$106</formula>
    </cfRule>
  </conditionalFormatting>
  <conditionalFormatting sqref="F53:F72">
    <cfRule type="cellIs" priority="5" dxfId="0" operator="equal" stopIfTrue="1">
      <formula>F$73</formula>
    </cfRule>
    <cfRule type="cellIs" priority="6" dxfId="1" operator="equal" stopIfTrue="1">
      <formula>F$74</formula>
    </cfRule>
  </conditionalFormatting>
  <conditionalFormatting sqref="V85:V104">
    <cfRule type="cellIs" priority="1" dxfId="0" operator="equal" stopIfTrue="1">
      <formula>V$108</formula>
    </cfRule>
    <cfRule type="cellIs" priority="2" dxfId="1" operator="equal" stopIfTrue="1">
      <formula>V$109</formula>
    </cfRule>
  </conditionalFormatting>
  <hyperlinks>
    <hyperlink ref="B12" r:id="rId1" display="www.idheap.ch/idheap.nsf/go/comparatif"/>
    <hyperlink ref="B44" r:id="rId2" display="www.idheap.ch/idheap.nsf/go/comparatif"/>
    <hyperlink ref="B76" r:id="rId3" display="www.idheap.ch/idheap.nsf/go/comparatif"/>
    <hyperlink ref="B1" r:id="rId4" display="www.idheap.ch/idheap.nsf/go/comparatif"/>
    <hyperlink ref="B7:I7" location="K2_I2!M42" display="&gt;&gt;&gt; Jährlicher Wert der Kennzahl - Valeur annuelle de l'indicateur"/>
    <hyperlink ref="B8:I8" location="K2_I2!M74" display="&gt;&gt;&gt; Gleitender Mittelwert über 3 Jahre - Moyenne mobile sur 3 années"/>
    <hyperlink ref="B9:I9" location="K2_I2!M106" display="&gt;&gt;&gt; Gleitender Mittelwert über 8/10 Jahre - Moyenne mobile sur 8/10 années"/>
    <hyperlink ref="T43" location="K2_I2!A1" display=" &gt;&gt;&gt; Top"/>
    <hyperlink ref="T75" location="K2_I2!A1" display=" &gt;&gt;&gt; Top"/>
    <hyperlink ref="T107" location="K2_I2!A1" display=" &gt;&gt;&gt; Top"/>
  </hyperlinks>
  <printOptions/>
  <pageMargins left="0.3937007874015748" right="0.3937007874015748" top="0.7874015748031497" bottom="0.3937007874015748" header="0.5118110236220472" footer="0.5118110236220472"/>
  <pageSetup horizontalDpi="300" verticalDpi="300" orientation="landscape" paperSize="9" scale="69" r:id="rId5"/>
  <rowBreaks count="2" manualBreakCount="2">
    <brk id="43" max="14" man="1"/>
    <brk id="7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9"/>
  <sheetViews>
    <sheetView showGridLines="0" zoomScalePageLayoutView="0" workbookViewId="0" topLeftCell="A1">
      <selection activeCell="A1" sqref="A1"/>
    </sheetView>
  </sheetViews>
  <sheetFormatPr defaultColWidth="11.421875" defaultRowHeight="13.5" customHeight="1"/>
  <cols>
    <col min="1" max="1" width="22.421875" style="43" customWidth="1"/>
    <col min="2" max="7" width="11.7109375" style="4" customWidth="1"/>
    <col min="8" max="8" width="11.7109375" style="7" customWidth="1"/>
    <col min="9" max="10" width="11.7109375" style="15" customWidth="1"/>
    <col min="11" max="20" width="11.7109375" style="7" customWidth="1"/>
    <col min="21" max="21" width="3.7109375" style="7" customWidth="1"/>
    <col min="22" max="26" width="12.7109375" style="4" customWidth="1"/>
    <col min="27" max="16384" width="11.421875" style="7" customWidth="1"/>
  </cols>
  <sheetData>
    <row r="1" spans="1:29" ht="13.5" customHeight="1">
      <c r="A1" s="1" t="str">
        <f>Intro!E13</f>
        <v>K3/I3</v>
      </c>
      <c r="B1" s="2" t="str">
        <f>Intro!$C$22</f>
        <v>www.unil.ch/idheap/comparatif</v>
      </c>
      <c r="C1" s="3"/>
      <c r="I1" s="5" t="str">
        <f>Intro!$C$20</f>
        <v>© IDHEAP</v>
      </c>
      <c r="J1" s="5" t="str">
        <f>Intro!$C$21</f>
        <v>Update :</v>
      </c>
      <c r="K1" s="6">
        <f ca="1">NOW()</f>
        <v>43090.7927556713</v>
      </c>
      <c r="V1" s="8"/>
      <c r="W1" s="8"/>
      <c r="X1" s="8"/>
      <c r="Y1" s="8"/>
      <c r="Z1" s="8"/>
      <c r="AA1" s="8"/>
      <c r="AB1" s="8"/>
      <c r="AC1" s="8"/>
    </row>
    <row r="2" spans="1:26" ht="13.5" customHeight="1">
      <c r="A2" s="293" t="str">
        <f>Intro!C13</f>
        <v>Zusätzliche Nettoverpflichtungen</v>
      </c>
      <c r="B2" s="293"/>
      <c r="C2" s="293"/>
      <c r="D2" s="293"/>
      <c r="E2" s="293"/>
      <c r="F2" s="295"/>
      <c r="G2" s="295"/>
      <c r="H2" s="295"/>
      <c r="I2" s="295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8"/>
      <c r="V2" s="95"/>
      <c r="W2" s="95"/>
      <c r="X2" s="95"/>
      <c r="Y2" s="95"/>
      <c r="Z2" s="95"/>
    </row>
    <row r="3" spans="1:26" ht="13.5" customHeight="1" thickBot="1">
      <c r="A3" s="292" t="s">
        <v>23</v>
      </c>
      <c r="B3" s="292"/>
      <c r="C3" s="292"/>
      <c r="D3" s="292"/>
      <c r="E3" s="292"/>
      <c r="F3" s="292"/>
      <c r="G3" s="292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8"/>
      <c r="V3" s="95"/>
      <c r="W3" s="95"/>
      <c r="X3" s="95"/>
      <c r="Y3" s="95"/>
      <c r="Z3" s="95"/>
    </row>
    <row r="4" spans="1:26" ht="13.5" customHeight="1" thickTop="1">
      <c r="A4" s="293" t="str">
        <f>Intro!D13</f>
        <v>Engagements nets supplémentaires</v>
      </c>
      <c r="B4" s="293"/>
      <c r="C4" s="293"/>
      <c r="D4" s="293"/>
      <c r="E4" s="293"/>
      <c r="F4" s="296"/>
      <c r="G4" s="296"/>
      <c r="H4" s="296"/>
      <c r="I4" s="296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8"/>
      <c r="V4" s="95"/>
      <c r="W4" s="95"/>
      <c r="X4" s="95"/>
      <c r="Y4" s="95"/>
      <c r="Z4" s="95"/>
    </row>
    <row r="5" spans="1:20" ht="13.5" customHeight="1" thickBot="1">
      <c r="A5" s="292" t="s">
        <v>4</v>
      </c>
      <c r="B5" s="292"/>
      <c r="C5" s="292"/>
      <c r="D5" s="292"/>
      <c r="E5" s="292"/>
      <c r="F5" s="292"/>
      <c r="G5" s="292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6" s="14" customFormat="1" ht="13.5" customHeight="1" thickBot="1" thickTop="1">
      <c r="A6" s="11"/>
      <c r="B6" s="11"/>
      <c r="C6" s="11"/>
      <c r="D6" s="11"/>
      <c r="E6" s="11"/>
      <c r="F6" s="12"/>
      <c r="G6" s="12"/>
      <c r="I6" s="15"/>
      <c r="J6" s="15"/>
      <c r="V6" s="94"/>
      <c r="W6" s="94"/>
      <c r="X6" s="94"/>
      <c r="Y6" s="94"/>
      <c r="Z6" s="94"/>
    </row>
    <row r="7" spans="1:20" ht="13.5" customHeight="1" thickBot="1" thickTop="1">
      <c r="A7" s="7"/>
      <c r="B7" s="291" t="s">
        <v>169</v>
      </c>
      <c r="C7" s="291"/>
      <c r="D7" s="291"/>
      <c r="E7" s="291"/>
      <c r="F7" s="291"/>
      <c r="G7" s="291"/>
      <c r="H7" s="291"/>
      <c r="I7" s="291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3.5" customHeight="1" thickBot="1" thickTop="1">
      <c r="A8" s="7"/>
      <c r="B8" s="291" t="s">
        <v>67</v>
      </c>
      <c r="C8" s="291"/>
      <c r="D8" s="291"/>
      <c r="E8" s="291"/>
      <c r="F8" s="291"/>
      <c r="G8" s="291"/>
      <c r="H8" s="291"/>
      <c r="I8" s="291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3.5" customHeight="1" thickBot="1" thickTop="1">
      <c r="A9" s="7"/>
      <c r="B9" s="291" t="s">
        <v>68</v>
      </c>
      <c r="C9" s="291"/>
      <c r="D9" s="291"/>
      <c r="E9" s="291"/>
      <c r="F9" s="291"/>
      <c r="G9" s="291"/>
      <c r="H9" s="291"/>
      <c r="I9" s="291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6" s="22" customFormat="1" ht="13.5" customHeight="1" thickTop="1">
      <c r="A10" s="18"/>
      <c r="B10" s="19"/>
      <c r="C10" s="20"/>
      <c r="D10" s="20"/>
      <c r="E10" s="20"/>
      <c r="F10" s="20"/>
      <c r="G10" s="20"/>
      <c r="I10" s="15"/>
      <c r="J10" s="15"/>
      <c r="V10" s="74"/>
      <c r="W10" s="74"/>
      <c r="X10" s="74"/>
      <c r="Y10" s="74"/>
      <c r="Z10" s="74"/>
    </row>
    <row r="11" spans="1:26" s="22" customFormat="1" ht="13.5" customHeight="1">
      <c r="A11" s="18"/>
      <c r="B11" s="19"/>
      <c r="C11" s="20"/>
      <c r="D11" s="20"/>
      <c r="E11" s="20"/>
      <c r="F11" s="20"/>
      <c r="G11" s="20"/>
      <c r="I11" s="15"/>
      <c r="J11" s="15"/>
      <c r="V11" s="74"/>
      <c r="W11" s="74"/>
      <c r="X11" s="74"/>
      <c r="Y11" s="74"/>
      <c r="Z11" s="74"/>
    </row>
    <row r="12" spans="1:26" s="14" customFormat="1" ht="13.5" customHeight="1">
      <c r="A12" s="1" t="str">
        <f>+$A$1</f>
        <v>K3/I3</v>
      </c>
      <c r="B12" s="2" t="str">
        <f>+$B$1</f>
        <v>www.unil.ch/idheap/comparatif</v>
      </c>
      <c r="C12" s="3"/>
      <c r="D12" s="4"/>
      <c r="E12" s="4"/>
      <c r="F12" s="5"/>
      <c r="G12" s="5"/>
      <c r="I12" s="5" t="str">
        <f>Intro!$C$20</f>
        <v>© IDHEAP</v>
      </c>
      <c r="J12" s="5" t="str">
        <f>Intro!$C$21</f>
        <v>Update :</v>
      </c>
      <c r="K12" s="6">
        <f ca="1">NOW()</f>
        <v>43090.7927556713</v>
      </c>
      <c r="V12" s="94"/>
      <c r="W12" s="94"/>
      <c r="X12" s="94"/>
      <c r="Y12" s="94"/>
      <c r="Z12" s="94"/>
    </row>
    <row r="13" spans="1:26" s="14" customFormat="1" ht="13.5" customHeight="1">
      <c r="A13" s="293" t="str">
        <f>+$A$2</f>
        <v>Zusätzliche Nettoverpflichtungen</v>
      </c>
      <c r="B13" s="293"/>
      <c r="C13" s="293"/>
      <c r="D13" s="293"/>
      <c r="E13" s="293"/>
      <c r="F13" s="297"/>
      <c r="G13" s="297"/>
      <c r="H13" s="46"/>
      <c r="I13" s="4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V13" s="94"/>
      <c r="W13" s="94"/>
      <c r="X13" s="94"/>
      <c r="Y13" s="94"/>
      <c r="Z13" s="94"/>
    </row>
    <row r="14" spans="1:26" s="14" customFormat="1" ht="13.5" customHeight="1" thickBot="1">
      <c r="A14" s="292" t="str">
        <f>+$A$3</f>
        <v>Nettoverpflichtungen in % der laufenden Ausgaben des Rechnungsjahres</v>
      </c>
      <c r="B14" s="292"/>
      <c r="C14" s="292"/>
      <c r="D14" s="292"/>
      <c r="E14" s="292"/>
      <c r="F14" s="292"/>
      <c r="G14" s="10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94"/>
      <c r="W14" s="94"/>
      <c r="X14" s="94"/>
      <c r="Y14" s="94"/>
      <c r="Z14" s="94"/>
    </row>
    <row r="15" spans="1:26" s="14" customFormat="1" ht="13.5" customHeight="1" thickTop="1">
      <c r="A15" s="293" t="str">
        <f>+$A$4</f>
        <v>Engagements nets supplémentaires</v>
      </c>
      <c r="B15" s="293"/>
      <c r="C15" s="293"/>
      <c r="D15" s="293"/>
      <c r="E15" s="293"/>
      <c r="F15" s="296"/>
      <c r="G15" s="296"/>
      <c r="H15" s="46"/>
      <c r="I15" s="4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V15" s="94"/>
      <c r="W15" s="94"/>
      <c r="X15" s="94"/>
      <c r="Y15" s="94"/>
      <c r="Z15" s="94"/>
    </row>
    <row r="16" spans="1:20" ht="13.5" customHeight="1" thickBot="1">
      <c r="A16" s="292" t="str">
        <f>+$A$5</f>
        <v>Engagements net en pourcentage des dépenses courantes de l'exercice</v>
      </c>
      <c r="B16" s="292"/>
      <c r="C16" s="292"/>
      <c r="D16" s="292"/>
      <c r="E16" s="292"/>
      <c r="F16" s="292"/>
      <c r="G16" s="10"/>
      <c r="H16" s="9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3.5" customHeight="1" thickTop="1">
      <c r="A17" s="24"/>
      <c r="B17" s="19"/>
      <c r="C17" s="20"/>
      <c r="D17" s="20"/>
      <c r="E17" s="20"/>
      <c r="F17" s="20"/>
      <c r="G17" s="20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9" ht="13.5" customHeight="1">
      <c r="A18" s="25" t="s">
        <v>2</v>
      </c>
      <c r="B18" s="26" t="s">
        <v>170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99" t="s">
        <v>47</v>
      </c>
      <c r="W18" s="99" t="s">
        <v>47</v>
      </c>
      <c r="X18" s="262" t="s">
        <v>47</v>
      </c>
      <c r="Y18" s="264" t="s">
        <v>47</v>
      </c>
      <c r="Z18" s="264" t="s">
        <v>47</v>
      </c>
      <c r="AA18" s="264" t="s">
        <v>47</v>
      </c>
      <c r="AB18" s="264" t="s">
        <v>47</v>
      </c>
      <c r="AC18" s="264" t="s">
        <v>47</v>
      </c>
    </row>
    <row r="19" spans="1:29" ht="13.5" customHeight="1">
      <c r="A19" s="25" t="s">
        <v>3</v>
      </c>
      <c r="B19" s="30"/>
      <c r="C19" s="30"/>
      <c r="D19" s="30">
        <v>2001</v>
      </c>
      <c r="E19" s="30">
        <f>+D19+1</f>
        <v>2002</v>
      </c>
      <c r="F19" s="30">
        <f>+E19+1</f>
        <v>2003</v>
      </c>
      <c r="G19" s="30">
        <f>+F19+1</f>
        <v>2004</v>
      </c>
      <c r="H19" s="30">
        <f>+G19+1</f>
        <v>2005</v>
      </c>
      <c r="I19" s="31">
        <f>+H19+1</f>
        <v>2006</v>
      </c>
      <c r="J19" s="30">
        <v>2007</v>
      </c>
      <c r="K19" s="30">
        <v>2008</v>
      </c>
      <c r="L19" s="31">
        <v>2009</v>
      </c>
      <c r="M19" s="194">
        <v>2010</v>
      </c>
      <c r="N19" s="194">
        <v>2011</v>
      </c>
      <c r="O19" s="230">
        <v>2012</v>
      </c>
      <c r="P19" s="70">
        <v>2013</v>
      </c>
      <c r="Q19" s="230">
        <v>2014</v>
      </c>
      <c r="R19" s="70">
        <v>2015</v>
      </c>
      <c r="S19" s="230">
        <v>2016</v>
      </c>
      <c r="T19" s="176"/>
      <c r="V19" s="30" t="s">
        <v>54</v>
      </c>
      <c r="W19" s="30" t="s">
        <v>63</v>
      </c>
      <c r="X19" s="31" t="s">
        <v>177</v>
      </c>
      <c r="Y19" s="194" t="s">
        <v>180</v>
      </c>
      <c r="Z19" s="194" t="s">
        <v>183</v>
      </c>
      <c r="AA19" s="194" t="s">
        <v>184</v>
      </c>
      <c r="AB19" s="70" t="s">
        <v>187</v>
      </c>
      <c r="AC19" s="70" t="s">
        <v>191</v>
      </c>
    </row>
    <row r="20" spans="1:29" ht="13.5" customHeight="1">
      <c r="A20" s="32"/>
      <c r="B20" s="34"/>
      <c r="C20" s="34"/>
      <c r="D20" s="34"/>
      <c r="E20" s="34"/>
      <c r="F20" s="34"/>
      <c r="G20" s="34"/>
      <c r="H20" s="34"/>
      <c r="I20" s="35"/>
      <c r="J20" s="73"/>
      <c r="K20" s="73"/>
      <c r="L20" s="73"/>
      <c r="M20" s="195"/>
      <c r="N20" s="195"/>
      <c r="O20" s="231"/>
      <c r="P20" s="73"/>
      <c r="Q20" s="231"/>
      <c r="R20" s="73"/>
      <c r="S20" s="231"/>
      <c r="T20" s="177"/>
      <c r="V20" s="183"/>
      <c r="W20" s="183"/>
      <c r="X20" s="183"/>
      <c r="Y20" s="251"/>
      <c r="Z20" s="251"/>
      <c r="AA20" s="251"/>
      <c r="AB20" s="251"/>
      <c r="AC20" s="251"/>
    </row>
    <row r="21" spans="1:29" ht="13.5" customHeight="1">
      <c r="A21" s="81" t="s">
        <v>27</v>
      </c>
      <c r="B21" s="37"/>
      <c r="C21" s="37"/>
      <c r="D21" s="37">
        <v>-3.48</v>
      </c>
      <c r="E21" s="37">
        <v>-4.65</v>
      </c>
      <c r="F21" s="37">
        <v>1.54</v>
      </c>
      <c r="G21" s="37">
        <v>5.05</v>
      </c>
      <c r="H21" s="37">
        <v>-1.83</v>
      </c>
      <c r="I21" s="37">
        <v>-5.16</v>
      </c>
      <c r="J21" s="37">
        <v>-4.56</v>
      </c>
      <c r="K21" s="37">
        <v>2.67</v>
      </c>
      <c r="L21" s="98">
        <v>1.2306335378471118</v>
      </c>
      <c r="M21" s="196">
        <v>0.206662792576082</v>
      </c>
      <c r="N21" s="196">
        <v>-1.46</v>
      </c>
      <c r="O21" s="232">
        <v>2.32</v>
      </c>
      <c r="P21" s="98">
        <v>2.4046374357508125</v>
      </c>
      <c r="Q21" s="232">
        <v>3.5177399954833986</v>
      </c>
      <c r="R21" s="98">
        <v>10.126283946409583</v>
      </c>
      <c r="S21" s="232">
        <v>6.79144425328156</v>
      </c>
      <c r="T21" s="178" t="s">
        <v>69</v>
      </c>
      <c r="V21" s="184">
        <f>AVEDEV(E21:L21)</f>
        <v>3.3363291922308895</v>
      </c>
      <c r="W21" s="184">
        <f>AVEDEV(D21:M21)</f>
        <v>3.0377296330423187</v>
      </c>
      <c r="X21" s="184">
        <f>AVEDEV(E21:N21)</f>
        <v>2.835729633042319</v>
      </c>
      <c r="Y21" s="184">
        <f>AVEDEV(F21:O21)</f>
        <v>2.6025837064338555</v>
      </c>
      <c r="Z21" s="252">
        <f>AVEDEV(G21:P21)</f>
        <v>2.6717547012939207</v>
      </c>
      <c r="AA21" s="252">
        <f>AVEDEV(H21:Q21)</f>
        <v>2.5491739009325927</v>
      </c>
      <c r="AB21" s="252">
        <f aca="true" t="shared" si="0" ref="AB21:AC36">AVEDEV(I21:R21)</f>
        <v>3.0983440581301425</v>
      </c>
      <c r="AC21" s="252">
        <f t="shared" si="0"/>
        <v>2.777280930050216</v>
      </c>
    </row>
    <row r="22" spans="1:29" ht="13.5" customHeight="1">
      <c r="A22" s="82" t="s">
        <v>28</v>
      </c>
      <c r="B22" s="36"/>
      <c r="C22" s="36"/>
      <c r="D22" s="36">
        <v>-11.99</v>
      </c>
      <c r="E22" s="36">
        <v>-2.46</v>
      </c>
      <c r="F22" s="36">
        <v>1.94</v>
      </c>
      <c r="G22" s="36">
        <v>9.31</v>
      </c>
      <c r="H22" s="36">
        <v>-11.23</v>
      </c>
      <c r="I22" s="36">
        <v>-0.17</v>
      </c>
      <c r="J22" s="36">
        <v>-3.83</v>
      </c>
      <c r="K22" s="36">
        <v>-1.3</v>
      </c>
      <c r="L22" s="39">
        <v>-6.625212901008884</v>
      </c>
      <c r="M22" s="197">
        <v>-8.105319045148159</v>
      </c>
      <c r="N22" s="197">
        <v>-16.99</v>
      </c>
      <c r="O22" s="233">
        <v>-0.21</v>
      </c>
      <c r="P22" s="39">
        <v>-2.501708146817122</v>
      </c>
      <c r="Q22" s="233">
        <v>3.6959603978241953</v>
      </c>
      <c r="R22" s="39">
        <v>-8.332059859665826</v>
      </c>
      <c r="S22" s="233">
        <v>3.460569936298303</v>
      </c>
      <c r="T22" s="179" t="s">
        <v>70</v>
      </c>
      <c r="V22" s="185">
        <f aca="true" t="shared" si="1" ref="V22:V42">AVEDEV(E22:L22)</f>
        <v>4.240651612626111</v>
      </c>
      <c r="W22" s="185">
        <f aca="true" t="shared" si="2" ref="W22:X42">AVEDEV(D22:M22)</f>
        <v>4.910053194615704</v>
      </c>
      <c r="X22" s="185">
        <f t="shared" si="2"/>
        <v>5.433263833538844</v>
      </c>
      <c r="Y22" s="253">
        <f aca="true" t="shared" si="3" ref="Y22:AA42">AVEDEV(F22:O22)</f>
        <v>5.635053194615705</v>
      </c>
      <c r="Z22" s="253">
        <f t="shared" si="3"/>
        <v>5.257927181793475</v>
      </c>
      <c r="AA22" s="253">
        <f t="shared" si="3"/>
        <v>4.808804013619411</v>
      </c>
      <c r="AB22" s="253">
        <f t="shared" si="0"/>
        <v>4.4610511967793105</v>
      </c>
      <c r="AC22" s="253">
        <f t="shared" si="0"/>
        <v>4.751496791683174</v>
      </c>
    </row>
    <row r="23" spans="1:29" ht="13.5" customHeight="1">
      <c r="A23" s="81" t="s">
        <v>181</v>
      </c>
      <c r="B23" s="37"/>
      <c r="C23" s="37"/>
      <c r="D23" s="37">
        <v>-11.56</v>
      </c>
      <c r="E23" s="37">
        <v>16.6</v>
      </c>
      <c r="F23" s="37">
        <v>-16.17</v>
      </c>
      <c r="G23" s="37">
        <v>-3.12</v>
      </c>
      <c r="H23" s="37">
        <v>-8</v>
      </c>
      <c r="I23" s="37">
        <v>-4.94</v>
      </c>
      <c r="J23" s="37">
        <v>93.58</v>
      </c>
      <c r="K23" s="37">
        <v>-1.24</v>
      </c>
      <c r="L23" s="98">
        <v>4.952363935327237</v>
      </c>
      <c r="M23" s="196">
        <v>8.15561807223591</v>
      </c>
      <c r="N23" s="196"/>
      <c r="O23" s="232"/>
      <c r="P23" s="98"/>
      <c r="Q23" s="232"/>
      <c r="R23" s="98"/>
      <c r="S23" s="232"/>
      <c r="T23" s="178" t="s">
        <v>70</v>
      </c>
      <c r="V23" s="184">
        <f t="shared" si="1"/>
        <v>22.441102254042047</v>
      </c>
      <c r="W23" s="184">
        <f t="shared" si="2"/>
        <v>18.971644693993394</v>
      </c>
      <c r="X23" s="184"/>
      <c r="Y23" s="252">
        <f t="shared" si="3"/>
        <v>21.10693806226365</v>
      </c>
      <c r="Z23" s="252">
        <f t="shared" si="3"/>
        <v>23.088653795609666</v>
      </c>
      <c r="AA23" s="252">
        <f t="shared" si="3"/>
        <v>26.054000999579817</v>
      </c>
      <c r="AB23" s="252">
        <f t="shared" si="0"/>
        <v>29.39136143939495</v>
      </c>
      <c r="AC23" s="252">
        <f t="shared" si="0"/>
        <v>33.609002249054605</v>
      </c>
    </row>
    <row r="24" spans="1:29" ht="13.5" customHeight="1">
      <c r="A24" s="82" t="s">
        <v>29</v>
      </c>
      <c r="B24" s="36"/>
      <c r="C24" s="36"/>
      <c r="D24" s="36">
        <v>-2.34</v>
      </c>
      <c r="E24" s="36">
        <v>-4.81</v>
      </c>
      <c r="F24" s="36">
        <v>-1.46</v>
      </c>
      <c r="G24" s="36">
        <v>-0.41</v>
      </c>
      <c r="H24" s="36">
        <v>-1.33</v>
      </c>
      <c r="I24" s="36">
        <v>-5.49</v>
      </c>
      <c r="J24" s="36">
        <v>-7.16</v>
      </c>
      <c r="K24" s="36">
        <v>-3.37</v>
      </c>
      <c r="L24" s="39">
        <v>6.623658880384312</v>
      </c>
      <c r="M24" s="197">
        <v>3.457536740261817</v>
      </c>
      <c r="N24" s="197">
        <v>4.37</v>
      </c>
      <c r="O24" s="233">
        <v>-0.66</v>
      </c>
      <c r="P24" s="39">
        <v>0.7076538799822308</v>
      </c>
      <c r="Q24" s="233">
        <v>-0.6667625602771449</v>
      </c>
      <c r="R24" s="39">
        <v>-5.142499645822267</v>
      </c>
      <c r="S24" s="233">
        <v>-9.05539118356158</v>
      </c>
      <c r="T24" s="179" t="s">
        <v>71</v>
      </c>
      <c r="V24" s="185">
        <f t="shared" si="1"/>
        <v>3.031707360048039</v>
      </c>
      <c r="W24" s="185">
        <f t="shared" si="2"/>
        <v>3.005119562064613</v>
      </c>
      <c r="X24" s="185">
        <f t="shared" si="2"/>
        <v>3.5745434744775353</v>
      </c>
      <c r="Y24" s="253">
        <f t="shared" si="3"/>
        <v>3.242543474477536</v>
      </c>
      <c r="Z24" s="253">
        <f t="shared" si="3"/>
        <v>3.2926619400754027</v>
      </c>
      <c r="AA24" s="253">
        <f t="shared" si="3"/>
        <v>3.3132029448975757</v>
      </c>
      <c r="AB24" s="253">
        <f t="shared" si="0"/>
        <v>3.64606691272677</v>
      </c>
      <c r="AC24" s="253">
        <f t="shared" si="0"/>
        <v>4.073913854754158</v>
      </c>
    </row>
    <row r="25" spans="1:29" ht="13.5" customHeight="1">
      <c r="A25" s="81" t="s">
        <v>30</v>
      </c>
      <c r="B25" s="37"/>
      <c r="C25" s="37"/>
      <c r="D25" s="37">
        <v>0.91</v>
      </c>
      <c r="E25" s="37">
        <v>1.18</v>
      </c>
      <c r="F25" s="37">
        <v>8.57</v>
      </c>
      <c r="G25" s="37">
        <v>5.51</v>
      </c>
      <c r="H25" s="37">
        <v>-0.06</v>
      </c>
      <c r="I25" s="37">
        <v>2.11</v>
      </c>
      <c r="J25" s="37">
        <v>13.92</v>
      </c>
      <c r="K25" s="37">
        <v>0.84</v>
      </c>
      <c r="L25" s="98">
        <v>2.1887466501277055</v>
      </c>
      <c r="M25" s="196">
        <v>5.122907210741417</v>
      </c>
      <c r="N25" s="196">
        <v>5.79</v>
      </c>
      <c r="O25" s="232">
        <v>4.35</v>
      </c>
      <c r="P25" s="98">
        <v>-1.1109624209539453</v>
      </c>
      <c r="Q25" s="232">
        <v>-2.127248509312979</v>
      </c>
      <c r="R25" s="98">
        <v>-1.2822402531386201</v>
      </c>
      <c r="S25" s="232">
        <v>0.310600743409061</v>
      </c>
      <c r="T25" s="178" t="s">
        <v>72</v>
      </c>
      <c r="V25" s="184">
        <f t="shared" si="1"/>
        <v>3.788242501550528</v>
      </c>
      <c r="W25" s="184">
        <f t="shared" si="2"/>
        <v>3.4012491332787533</v>
      </c>
      <c r="X25" s="184">
        <f t="shared" si="2"/>
        <v>3.2654160560613716</v>
      </c>
      <c r="Y25" s="252">
        <f t="shared" si="3"/>
        <v>2.948416056061371</v>
      </c>
      <c r="Z25" s="252">
        <f t="shared" si="3"/>
        <v>3.0725122981567656</v>
      </c>
      <c r="AA25" s="252">
        <f t="shared" si="3"/>
        <v>3.354706007700108</v>
      </c>
      <c r="AB25" s="252">
        <f t="shared" si="0"/>
        <v>3.452485227951197</v>
      </c>
      <c r="AC25" s="252">
        <f t="shared" si="0"/>
        <v>3.5964371684784724</v>
      </c>
    </row>
    <row r="26" spans="1:29" ht="13.5" customHeight="1">
      <c r="A26" s="82" t="s">
        <v>48</v>
      </c>
      <c r="B26" s="36"/>
      <c r="C26" s="36"/>
      <c r="D26" s="36">
        <v>13.76</v>
      </c>
      <c r="E26" s="36">
        <v>3.14</v>
      </c>
      <c r="F26" s="36">
        <v>-0.58</v>
      </c>
      <c r="G26" s="36">
        <v>-3.01</v>
      </c>
      <c r="H26" s="36">
        <v>2.67</v>
      </c>
      <c r="I26" s="36">
        <v>-0.57</v>
      </c>
      <c r="J26" s="36">
        <v>-4.28</v>
      </c>
      <c r="K26" s="36">
        <v>-8.72</v>
      </c>
      <c r="L26" s="39">
        <v>0.563481740100982</v>
      </c>
      <c r="M26" s="197">
        <v>10.947910901289696</v>
      </c>
      <c r="N26" s="197">
        <v>7.36</v>
      </c>
      <c r="O26" s="233">
        <v>20.77</v>
      </c>
      <c r="P26" s="39">
        <v>0.34906798856222454</v>
      </c>
      <c r="Q26" s="233">
        <v>3.494477015569719</v>
      </c>
      <c r="R26" s="39">
        <v>-1.9356433698204187</v>
      </c>
      <c r="S26" s="233">
        <v>9.06303514118783</v>
      </c>
      <c r="T26" s="179" t="s">
        <v>78</v>
      </c>
      <c r="V26" s="185">
        <f t="shared" si="1"/>
        <v>2.9912639131344676</v>
      </c>
      <c r="W26" s="185">
        <f t="shared" si="2"/>
        <v>4.989870768946685</v>
      </c>
      <c r="X26" s="185">
        <f t="shared" si="2"/>
        <v>4.221870768946685</v>
      </c>
      <c r="Y26" s="253">
        <f t="shared" si="3"/>
        <v>6.337470768946686</v>
      </c>
      <c r="Z26" s="253">
        <f t="shared" si="3"/>
        <v>6.263145329861707</v>
      </c>
      <c r="AA26" s="253">
        <f t="shared" si="3"/>
        <v>5.9076825717300725</v>
      </c>
      <c r="AB26" s="253">
        <f t="shared" si="0"/>
        <v>6.276134041315706</v>
      </c>
      <c r="AC26" s="253">
        <f t="shared" si="0"/>
        <v>6.619202855144303</v>
      </c>
    </row>
    <row r="27" spans="1:29" ht="13.5" customHeight="1">
      <c r="A27" s="81" t="s">
        <v>49</v>
      </c>
      <c r="B27" s="37"/>
      <c r="C27" s="37"/>
      <c r="D27" s="37">
        <v>-3.14</v>
      </c>
      <c r="E27" s="37">
        <v>-6.8</v>
      </c>
      <c r="F27" s="37">
        <v>10.17</v>
      </c>
      <c r="G27" s="37">
        <v>-2.03</v>
      </c>
      <c r="H27" s="37">
        <v>-4.52</v>
      </c>
      <c r="I27" s="37">
        <v>-2.8</v>
      </c>
      <c r="J27" s="37">
        <v>-2.99</v>
      </c>
      <c r="K27" s="37">
        <v>-2.86</v>
      </c>
      <c r="L27" s="98">
        <v>-12.956547481401822</v>
      </c>
      <c r="M27" s="196">
        <v>-17.7938528348789</v>
      </c>
      <c r="N27" s="196">
        <v>-5.05</v>
      </c>
      <c r="O27" s="232">
        <v>1.12</v>
      </c>
      <c r="P27" s="98">
        <v>3.2655236420206633</v>
      </c>
      <c r="Q27" s="232">
        <v>14.159554531824508</v>
      </c>
      <c r="R27" s="98">
        <v>-1.2048620861391501</v>
      </c>
      <c r="S27" s="232">
        <v>9.631827458435046</v>
      </c>
      <c r="T27" s="178" t="s">
        <v>73</v>
      </c>
      <c r="V27" s="184">
        <f t="shared" si="1"/>
        <v>3.7453980439690344</v>
      </c>
      <c r="W27" s="184">
        <f t="shared" si="2"/>
        <v>4.766856044279301</v>
      </c>
      <c r="X27" s="184">
        <f t="shared" si="2"/>
        <v>4.709648037953686</v>
      </c>
      <c r="Y27" s="252">
        <f t="shared" si="3"/>
        <v>4.887248037953687</v>
      </c>
      <c r="Z27" s="252">
        <f t="shared" si="3"/>
        <v>4.363187462800541</v>
      </c>
      <c r="AA27" s="252">
        <f t="shared" si="3"/>
        <v>5.630054291861301</v>
      </c>
      <c r="AB27" s="252">
        <f t="shared" si="0"/>
        <v>5.63685795582718</v>
      </c>
      <c r="AC27" s="252">
        <f t="shared" si="0"/>
        <v>6.862244386242179</v>
      </c>
    </row>
    <row r="28" spans="1:29" ht="13.5" customHeight="1">
      <c r="A28" s="82" t="s">
        <v>31</v>
      </c>
      <c r="B28" s="36"/>
      <c r="C28" s="36"/>
      <c r="D28" s="36">
        <v>-1.68</v>
      </c>
      <c r="E28" s="36">
        <v>2.79</v>
      </c>
      <c r="F28" s="36">
        <v>-3.61</v>
      </c>
      <c r="G28" s="36">
        <v>-0.42</v>
      </c>
      <c r="H28" s="36">
        <v>11.67</v>
      </c>
      <c r="I28" s="36">
        <v>3.77</v>
      </c>
      <c r="J28" s="36">
        <v>-3.9</v>
      </c>
      <c r="K28" s="36">
        <v>-9.37</v>
      </c>
      <c r="L28" s="39">
        <v>2.360785992446755</v>
      </c>
      <c r="M28" s="197">
        <v>1.6219446690787263</v>
      </c>
      <c r="N28" s="197">
        <v>-2.78</v>
      </c>
      <c r="O28" s="233">
        <v>0.37</v>
      </c>
      <c r="P28" s="39">
        <v>-7.78386522501263</v>
      </c>
      <c r="Q28" s="233">
        <v>27.120655360498098</v>
      </c>
      <c r="R28" s="39">
        <v>3.2122912426842816</v>
      </c>
      <c r="S28" s="233">
        <v>11.60095613443731</v>
      </c>
      <c r="T28" s="179" t="s">
        <v>74</v>
      </c>
      <c r="V28" s="185">
        <f t="shared" si="1"/>
        <v>4.736348249055844</v>
      </c>
      <c r="W28" s="185">
        <f t="shared" si="2"/>
        <v>4.119273066152547</v>
      </c>
      <c r="X28" s="185">
        <f t="shared" si="2"/>
        <v>4.2292730661525475</v>
      </c>
      <c r="Y28" s="253">
        <f t="shared" si="3"/>
        <v>3.987273066152548</v>
      </c>
      <c r="Z28" s="253">
        <f t="shared" si="3"/>
        <v>4.409882279923553</v>
      </c>
      <c r="AA28" s="253">
        <f t="shared" si="3"/>
        <v>7.137926606828094</v>
      </c>
      <c r="AB28" s="253">
        <f t="shared" si="0"/>
        <v>6.154954248972049</v>
      </c>
      <c r="AC28" s="253">
        <f t="shared" si="0"/>
        <v>7.062716292082685</v>
      </c>
    </row>
    <row r="29" spans="1:29" ht="13.5" customHeight="1">
      <c r="A29" s="81" t="s">
        <v>32</v>
      </c>
      <c r="B29" s="37"/>
      <c r="C29" s="37"/>
      <c r="D29" s="37">
        <v>-15.3</v>
      </c>
      <c r="E29" s="37">
        <v>-11.73</v>
      </c>
      <c r="F29" s="37">
        <v>12.09</v>
      </c>
      <c r="G29" s="37">
        <v>1.95</v>
      </c>
      <c r="H29" s="37">
        <v>2.32</v>
      </c>
      <c r="I29" s="37">
        <v>-6.61</v>
      </c>
      <c r="J29" s="37">
        <v>-12.38</v>
      </c>
      <c r="K29" s="37">
        <v>-17.93</v>
      </c>
      <c r="L29" s="98">
        <v>-15.265160900021474</v>
      </c>
      <c r="M29" s="196">
        <v>-4.339751290968274</v>
      </c>
      <c r="N29" s="196">
        <v>-0.62</v>
      </c>
      <c r="O29" s="232">
        <v>5.12</v>
      </c>
      <c r="P29" s="98">
        <v>4.4081536060414805</v>
      </c>
      <c r="Q29" s="232">
        <v>1.229375403026693</v>
      </c>
      <c r="R29" s="98">
        <v>-0.7107881189164129</v>
      </c>
      <c r="S29" s="232">
        <v>-0.23075283776237146</v>
      </c>
      <c r="T29" s="178" t="s">
        <v>75</v>
      </c>
      <c r="V29" s="184">
        <f t="shared" si="1"/>
        <v>8.548296334377014</v>
      </c>
      <c r="W29" s="184">
        <f t="shared" si="2"/>
        <v>7.801540960905321</v>
      </c>
      <c r="X29" s="184">
        <f t="shared" si="2"/>
        <v>7.53154096090532</v>
      </c>
      <c r="Y29" s="252">
        <f t="shared" si="3"/>
        <v>7.738491219098975</v>
      </c>
      <c r="Z29" s="252">
        <f t="shared" si="3"/>
        <v>6.970306579703123</v>
      </c>
      <c r="AA29" s="252">
        <f t="shared" si="3"/>
        <v>6.911641525450568</v>
      </c>
      <c r="AB29" s="252">
        <f t="shared" si="0"/>
        <v>6.669178475937255</v>
      </c>
      <c r="AC29" s="252">
        <f t="shared" si="0"/>
        <v>6.7254685071099205</v>
      </c>
    </row>
    <row r="30" spans="1:29" ht="13.5" customHeight="1">
      <c r="A30" s="82" t="s">
        <v>50</v>
      </c>
      <c r="B30" s="36"/>
      <c r="C30" s="36"/>
      <c r="D30" s="36">
        <v>9.91</v>
      </c>
      <c r="E30" s="36">
        <v>3.77</v>
      </c>
      <c r="F30" s="36">
        <v>-1.95</v>
      </c>
      <c r="G30" s="36">
        <v>0.42</v>
      </c>
      <c r="H30" s="36">
        <v>0.59</v>
      </c>
      <c r="I30" s="36">
        <v>-3.25</v>
      </c>
      <c r="J30" s="36">
        <v>-8.72</v>
      </c>
      <c r="K30" s="36">
        <v>-4.16</v>
      </c>
      <c r="L30" s="39">
        <v>3.7017713649738675</v>
      </c>
      <c r="M30" s="197">
        <v>0.970500368754004</v>
      </c>
      <c r="N30" s="197">
        <v>-3.78</v>
      </c>
      <c r="O30" s="233">
        <v>0.13</v>
      </c>
      <c r="P30" s="39">
        <v>-0.21131458745707613</v>
      </c>
      <c r="Q30" s="233">
        <v>5.29073791413762</v>
      </c>
      <c r="R30" s="39">
        <v>4.023771817994005</v>
      </c>
      <c r="S30" s="233">
        <v>-2.340788312059555</v>
      </c>
      <c r="T30" s="179" t="s">
        <v>70</v>
      </c>
      <c r="V30" s="185">
        <f t="shared" si="1"/>
        <v>3.320221420621734</v>
      </c>
      <c r="W30" s="185">
        <f t="shared" si="2"/>
        <v>3.71858173869823</v>
      </c>
      <c r="X30" s="185">
        <f t="shared" si="2"/>
        <v>3.1312271733727877</v>
      </c>
      <c r="Y30" s="253">
        <f t="shared" si="3"/>
        <v>2.7672271733727873</v>
      </c>
      <c r="Z30" s="253">
        <f t="shared" si="3"/>
        <v>2.837276571701664</v>
      </c>
      <c r="AA30" s="253">
        <f t="shared" si="3"/>
        <v>3.2269356048326734</v>
      </c>
      <c r="AB30" s="253">
        <f t="shared" si="0"/>
        <v>3.501637350272193</v>
      </c>
      <c r="AC30" s="253">
        <f t="shared" si="0"/>
        <v>3.3925319477193403</v>
      </c>
    </row>
    <row r="31" spans="1:29" ht="13.5" customHeight="1">
      <c r="A31" s="81" t="s">
        <v>56</v>
      </c>
      <c r="B31" s="37"/>
      <c r="C31" s="37"/>
      <c r="D31" s="37">
        <v>1.93</v>
      </c>
      <c r="E31" s="37">
        <v>0.06</v>
      </c>
      <c r="F31" s="37">
        <v>-4.75</v>
      </c>
      <c r="G31" s="37">
        <v>8.51</v>
      </c>
      <c r="H31" s="37">
        <v>3.85</v>
      </c>
      <c r="I31" s="37">
        <v>-34.88</v>
      </c>
      <c r="J31" s="37">
        <v>-48.51</v>
      </c>
      <c r="K31" s="37">
        <v>-12.57</v>
      </c>
      <c r="L31" s="98">
        <v>7.23</v>
      </c>
      <c r="M31" s="196">
        <v>9.58</v>
      </c>
      <c r="N31" s="196">
        <v>0.32</v>
      </c>
      <c r="O31" s="232">
        <v>0.89</v>
      </c>
      <c r="P31" s="98">
        <v>2.62042054975487</v>
      </c>
      <c r="Q31" s="232">
        <v>16.086901526365217</v>
      </c>
      <c r="R31" s="98">
        <v>30.770496640349936</v>
      </c>
      <c r="S31" s="232">
        <v>2.3422523243302273</v>
      </c>
      <c r="T31" s="178" t="s">
        <v>77</v>
      </c>
      <c r="V31" s="184">
        <f t="shared" si="1"/>
        <v>16.390625</v>
      </c>
      <c r="W31" s="184">
        <f t="shared" si="2"/>
        <v>15.019</v>
      </c>
      <c r="X31" s="184">
        <f t="shared" si="2"/>
        <v>14.922400000000001</v>
      </c>
      <c r="Y31" s="252">
        <f t="shared" si="3"/>
        <v>14.9722</v>
      </c>
      <c r="Z31" s="252">
        <f t="shared" si="3"/>
        <v>15.414425232985295</v>
      </c>
      <c r="AA31" s="252">
        <f t="shared" si="3"/>
        <v>15.869039324567206</v>
      </c>
      <c r="AB31" s="252">
        <f t="shared" si="0"/>
        <v>17.484269122988202</v>
      </c>
      <c r="AC31" s="252">
        <f t="shared" si="0"/>
        <v>12.677604262448012</v>
      </c>
    </row>
    <row r="32" spans="1:29" ht="13.5" customHeight="1">
      <c r="A32" s="82" t="s">
        <v>33</v>
      </c>
      <c r="B32" s="36"/>
      <c r="C32" s="36"/>
      <c r="D32" s="36">
        <v>2.49</v>
      </c>
      <c r="E32" s="36">
        <v>13.86</v>
      </c>
      <c r="F32" s="36">
        <v>12.19</v>
      </c>
      <c r="G32" s="36">
        <v>1.96</v>
      </c>
      <c r="H32" s="36">
        <v>0.72</v>
      </c>
      <c r="I32" s="36">
        <v>-1.37</v>
      </c>
      <c r="J32" s="36">
        <v>1.98</v>
      </c>
      <c r="K32" s="36">
        <v>3.24</v>
      </c>
      <c r="L32" s="39">
        <v>5.151627745791678</v>
      </c>
      <c r="M32" s="197">
        <v>-1.9774536411000294</v>
      </c>
      <c r="N32" s="197">
        <v>2.46</v>
      </c>
      <c r="O32" s="233">
        <v>12.18</v>
      </c>
      <c r="P32" s="39">
        <v>-2.3262506762728017</v>
      </c>
      <c r="Q32" s="233">
        <v>-0.8407930823866359</v>
      </c>
      <c r="R32" s="39">
        <v>-5.664329744148309</v>
      </c>
      <c r="S32" s="233">
        <v>-1.0772560310324266</v>
      </c>
      <c r="T32" s="179" t="s">
        <v>76</v>
      </c>
      <c r="V32" s="185">
        <f t="shared" si="1"/>
        <v>4.263066835279949</v>
      </c>
      <c r="W32" s="185">
        <f t="shared" si="2"/>
        <v>3.9456751028768373</v>
      </c>
      <c r="X32" s="185">
        <f t="shared" si="2"/>
        <v>3.9474751028768376</v>
      </c>
      <c r="Y32" s="253">
        <f t="shared" si="3"/>
        <v>3.7122751028768364</v>
      </c>
      <c r="Z32" s="253">
        <f t="shared" si="3"/>
        <v>2.844891674884828</v>
      </c>
      <c r="AA32" s="253">
        <f t="shared" si="3"/>
        <v>3.0806125145551144</v>
      </c>
      <c r="AB32" s="253">
        <f t="shared" si="0"/>
        <v>3.7190454889699454</v>
      </c>
      <c r="AC32" s="253">
        <f t="shared" si="0"/>
        <v>3.689771092073188</v>
      </c>
    </row>
    <row r="33" spans="1:29" ht="13.5" customHeight="1">
      <c r="A33" s="81" t="s">
        <v>34</v>
      </c>
      <c r="B33" s="37"/>
      <c r="C33" s="37"/>
      <c r="D33" s="37">
        <v>6.46</v>
      </c>
      <c r="E33" s="37">
        <v>-18.18</v>
      </c>
      <c r="F33" s="37">
        <v>0.79</v>
      </c>
      <c r="G33" s="37">
        <v>-0.44</v>
      </c>
      <c r="H33" s="37">
        <v>-8.07</v>
      </c>
      <c r="I33" s="37">
        <v>-5.31</v>
      </c>
      <c r="J33" s="37">
        <v>-9.21</v>
      </c>
      <c r="K33" s="37">
        <v>5.2</v>
      </c>
      <c r="L33" s="98">
        <v>3.6919788368802644</v>
      </c>
      <c r="M33" s="196">
        <v>6.78262420992609</v>
      </c>
      <c r="N33" s="196">
        <v>4.34</v>
      </c>
      <c r="O33" s="232">
        <v>7.77</v>
      </c>
      <c r="P33" s="98">
        <v>1.136575463112165</v>
      </c>
      <c r="Q33" s="232">
        <v>-2.5634956703124567</v>
      </c>
      <c r="R33" s="98">
        <v>-10.77814175102854</v>
      </c>
      <c r="S33" s="232">
        <v>-8.251165308015139</v>
      </c>
      <c r="T33" s="178" t="s">
        <v>78</v>
      </c>
      <c r="V33" s="184">
        <f t="shared" si="1"/>
        <v>6.251497354610033</v>
      </c>
      <c r="W33" s="184">
        <f t="shared" si="2"/>
        <v>6.691168243744509</v>
      </c>
      <c r="X33" s="184">
        <f t="shared" si="2"/>
        <v>6.521568243744508</v>
      </c>
      <c r="Y33" s="252">
        <f t="shared" si="3"/>
        <v>5.049568243744508</v>
      </c>
      <c r="Z33" s="252">
        <f t="shared" si="3"/>
        <v>5.077294280793481</v>
      </c>
      <c r="AA33" s="252">
        <f t="shared" si="3"/>
        <v>5.332113761230977</v>
      </c>
      <c r="AB33" s="252">
        <f t="shared" si="0"/>
        <v>5.657090771354402</v>
      </c>
      <c r="AC33" s="252">
        <f t="shared" si="0"/>
        <v>6.010030608316218</v>
      </c>
    </row>
    <row r="34" spans="1:29" ht="13.5" customHeight="1">
      <c r="A34" s="82" t="s">
        <v>35</v>
      </c>
      <c r="B34" s="36"/>
      <c r="C34" s="36"/>
      <c r="D34" s="36">
        <v>1.34</v>
      </c>
      <c r="E34" s="36">
        <v>2.33</v>
      </c>
      <c r="F34" s="36">
        <v>7.16</v>
      </c>
      <c r="G34" s="36">
        <v>8.2</v>
      </c>
      <c r="H34" s="36">
        <v>10.13</v>
      </c>
      <c r="I34" s="36">
        <v>-3.26</v>
      </c>
      <c r="J34" s="36">
        <v>-62.05</v>
      </c>
      <c r="K34" s="36">
        <v>-0.02</v>
      </c>
      <c r="L34" s="39">
        <v>-12.56125547107995</v>
      </c>
      <c r="M34" s="197">
        <v>2.018155471877718</v>
      </c>
      <c r="N34" s="197">
        <v>-10.95</v>
      </c>
      <c r="O34" s="233">
        <v>-11.3</v>
      </c>
      <c r="P34" s="39">
        <v>-4.501162240145926</v>
      </c>
      <c r="Q34" s="233">
        <v>-2.857096507457612</v>
      </c>
      <c r="R34" s="39">
        <v>-0.08325504414398761</v>
      </c>
      <c r="S34" s="233">
        <v>-24.890778492907334</v>
      </c>
      <c r="T34" s="179" t="s">
        <v>77</v>
      </c>
      <c r="V34" s="185">
        <f t="shared" si="1"/>
        <v>15.523360400827492</v>
      </c>
      <c r="W34" s="185">
        <f t="shared" si="2"/>
        <v>13.053727094247899</v>
      </c>
      <c r="X34" s="185">
        <f t="shared" si="2"/>
        <v>13.572065094263854</v>
      </c>
      <c r="Y34" s="253">
        <f t="shared" si="3"/>
        <v>13.561603094279809</v>
      </c>
      <c r="Z34" s="253">
        <f t="shared" si="3"/>
        <v>12.628710115068136</v>
      </c>
      <c r="AA34" s="253">
        <f t="shared" si="3"/>
        <v>11.744142394471528</v>
      </c>
      <c r="AB34" s="253">
        <f t="shared" si="0"/>
        <v>10.927081990940007</v>
      </c>
      <c r="AC34" s="253">
        <f t="shared" si="0"/>
        <v>12.300340007227183</v>
      </c>
    </row>
    <row r="35" spans="1:29" ht="13.5" customHeight="1">
      <c r="A35" s="81" t="s">
        <v>36</v>
      </c>
      <c r="B35" s="37"/>
      <c r="C35" s="37"/>
      <c r="D35" s="37">
        <v>-6.48</v>
      </c>
      <c r="E35" s="37">
        <v>3.61</v>
      </c>
      <c r="F35" s="37">
        <v>5.01</v>
      </c>
      <c r="G35" s="37">
        <v>-0.85</v>
      </c>
      <c r="H35" s="37">
        <v>-4.86</v>
      </c>
      <c r="I35" s="37">
        <v>-5.15</v>
      </c>
      <c r="J35" s="37">
        <v>-1.94</v>
      </c>
      <c r="K35" s="37">
        <v>-1.82</v>
      </c>
      <c r="L35" s="98">
        <v>3.8007623687240706</v>
      </c>
      <c r="M35" s="196">
        <v>10.451631566915562</v>
      </c>
      <c r="N35" s="196">
        <v>-0.52</v>
      </c>
      <c r="O35" s="232">
        <v>6.95</v>
      </c>
      <c r="P35" s="98">
        <v>1.5724475480009208</v>
      </c>
      <c r="Q35" s="232">
        <v>-10.654005870144365</v>
      </c>
      <c r="R35" s="98">
        <v>-10.665450824573547</v>
      </c>
      <c r="S35" s="232">
        <v>-20.717346110307524</v>
      </c>
      <c r="T35" s="178" t="s">
        <v>79</v>
      </c>
      <c r="V35" s="184">
        <f t="shared" si="1"/>
        <v>3.3113691201131363</v>
      </c>
      <c r="W35" s="184">
        <f t="shared" si="2"/>
        <v>4.432687272276756</v>
      </c>
      <c r="X35" s="184">
        <f t="shared" si="2"/>
        <v>3.955887272276756</v>
      </c>
      <c r="Y35" s="252">
        <f t="shared" si="3"/>
        <v>4.356687272276756</v>
      </c>
      <c r="Z35" s="252">
        <f t="shared" si="3"/>
        <v>3.9441809780368664</v>
      </c>
      <c r="AA35" s="252">
        <f t="shared" si="3"/>
        <v>4.728501447648417</v>
      </c>
      <c r="AB35" s="252">
        <f t="shared" si="0"/>
        <v>5.248429817835847</v>
      </c>
      <c r="AC35" s="252">
        <f t="shared" si="0"/>
        <v>6.994842881721993</v>
      </c>
    </row>
    <row r="36" spans="1:29" ht="13.5" customHeight="1">
      <c r="A36" s="82" t="s">
        <v>37</v>
      </c>
      <c r="B36" s="36"/>
      <c r="C36" s="36"/>
      <c r="D36" s="36">
        <v>-0.89</v>
      </c>
      <c r="E36" s="36">
        <v>-2</v>
      </c>
      <c r="F36" s="36">
        <v>-0.25</v>
      </c>
      <c r="G36" s="36">
        <v>-3.11</v>
      </c>
      <c r="H36" s="36">
        <v>-9.41</v>
      </c>
      <c r="I36" s="36">
        <v>3.98</v>
      </c>
      <c r="J36" s="36">
        <v>-2.86</v>
      </c>
      <c r="K36" s="36">
        <v>-6.39</v>
      </c>
      <c r="L36" s="39">
        <v>1.5228777931190525</v>
      </c>
      <c r="M36" s="197">
        <v>3.385801753587128</v>
      </c>
      <c r="N36" s="197">
        <v>1.66</v>
      </c>
      <c r="O36" s="233">
        <v>2.74</v>
      </c>
      <c r="P36" s="39">
        <v>2.656243674347886</v>
      </c>
      <c r="Q36" s="233">
        <v>2.0586763532736736</v>
      </c>
      <c r="R36" s="39">
        <v>27.267667872817352</v>
      </c>
      <c r="S36" s="233">
        <v>1.8571475761146916</v>
      </c>
      <c r="T36" s="179" t="s">
        <v>80</v>
      </c>
      <c r="V36" s="185">
        <f t="shared" si="1"/>
        <v>3.1278597241398813</v>
      </c>
      <c r="W36" s="185">
        <f t="shared" si="2"/>
        <v>3.1518679546706183</v>
      </c>
      <c r="X36" s="185">
        <f t="shared" si="2"/>
        <v>3.4068679546706186</v>
      </c>
      <c r="Y36" s="253">
        <f t="shared" si="3"/>
        <v>3.6554943637364943</v>
      </c>
      <c r="Z36" s="253">
        <f t="shared" si="3"/>
        <v>3.887993857684325</v>
      </c>
      <c r="AA36" s="253">
        <f t="shared" si="3"/>
        <v>3.692615974459664</v>
      </c>
      <c r="AB36" s="253">
        <f t="shared" si="0"/>
        <v>4.808682876677667</v>
      </c>
      <c r="AC36" s="253">
        <f t="shared" si="0"/>
        <v>4.775565274098275</v>
      </c>
    </row>
    <row r="37" spans="1:29" ht="13.5" customHeight="1">
      <c r="A37" s="81" t="s">
        <v>62</v>
      </c>
      <c r="B37" s="37"/>
      <c r="C37" s="37"/>
      <c r="D37" s="37">
        <v>-10.17</v>
      </c>
      <c r="E37" s="37">
        <v>-4.88</v>
      </c>
      <c r="F37" s="37">
        <v>-11.26</v>
      </c>
      <c r="G37" s="37">
        <v>-7.28</v>
      </c>
      <c r="H37" s="37">
        <v>0.38</v>
      </c>
      <c r="I37" s="37">
        <v>-2.73</v>
      </c>
      <c r="J37" s="37">
        <v>-4.39</v>
      </c>
      <c r="K37" s="37">
        <v>-0.11</v>
      </c>
      <c r="L37" s="98">
        <v>2.5684156184320552</v>
      </c>
      <c r="M37" s="196">
        <v>-2.1460506215974666</v>
      </c>
      <c r="N37" s="196">
        <v>4.27</v>
      </c>
      <c r="O37" s="232">
        <v>12.85</v>
      </c>
      <c r="P37" s="98">
        <v>12.078365089866566</v>
      </c>
      <c r="Q37" s="232">
        <v>3.7918616105511664</v>
      </c>
      <c r="R37" s="98">
        <v>-2.444003112164783</v>
      </c>
      <c r="S37" s="232">
        <v>1.7605998059467178</v>
      </c>
      <c r="T37" s="178" t="s">
        <v>81</v>
      </c>
      <c r="V37" s="184">
        <f t="shared" si="1"/>
        <v>3.489801952304007</v>
      </c>
      <c r="W37" s="184">
        <f t="shared" si="2"/>
        <v>3.594236499683459</v>
      </c>
      <c r="X37" s="184">
        <f t="shared" si="2"/>
        <v>3.5502364996834586</v>
      </c>
      <c r="Y37" s="252">
        <f t="shared" si="3"/>
        <v>4.776446624002952</v>
      </c>
      <c r="Z37" s="252">
        <f t="shared" si="3"/>
        <v>5.114097734723632</v>
      </c>
      <c r="AA37" s="252">
        <f t="shared" si="3"/>
        <v>4.47303800430336</v>
      </c>
      <c r="AB37" s="252">
        <f aca="true" t="shared" si="4" ref="AB37:AB42">AVEDEV(I37:R37)</f>
        <v>4.737869605261203</v>
      </c>
      <c r="AC37" s="252">
        <f aca="true" t="shared" si="5" ref="AC37:AC42">AVEDEV(J37:S37)</f>
        <v>4.339710268800806</v>
      </c>
    </row>
    <row r="38" spans="1:29" ht="13.5" customHeight="1">
      <c r="A38" s="82" t="s">
        <v>51</v>
      </c>
      <c r="B38" s="36"/>
      <c r="C38" s="36"/>
      <c r="D38" s="36">
        <v>-28.61</v>
      </c>
      <c r="E38" s="36">
        <v>-2.27</v>
      </c>
      <c r="F38" s="36">
        <v>-0.69</v>
      </c>
      <c r="G38" s="36">
        <v>1.25</v>
      </c>
      <c r="H38" s="36">
        <v>-1.2</v>
      </c>
      <c r="I38" s="36">
        <v>-0.07</v>
      </c>
      <c r="J38" s="36">
        <v>-3.38</v>
      </c>
      <c r="K38" s="36">
        <v>-4.34</v>
      </c>
      <c r="L38" s="39">
        <v>-6.681300497003709</v>
      </c>
      <c r="M38" s="197">
        <v>-6.670737809506072</v>
      </c>
      <c r="N38" s="197">
        <v>-6.74</v>
      </c>
      <c r="O38" s="233">
        <v>-5.41</v>
      </c>
      <c r="P38" s="39">
        <v>-2.3079843858992946</v>
      </c>
      <c r="Q38" s="233">
        <v>-2.0608395728308313</v>
      </c>
      <c r="R38" s="39">
        <v>0.8687685465199211</v>
      </c>
      <c r="S38" s="233">
        <v>1.2433400800321186</v>
      </c>
      <c r="T38" s="179" t="s">
        <v>70</v>
      </c>
      <c r="V38" s="185">
        <f t="shared" si="1"/>
        <v>1.9951625621254636</v>
      </c>
      <c r="W38" s="185">
        <f t="shared" si="2"/>
        <v>5.2326853629113685</v>
      </c>
      <c r="X38" s="185">
        <f t="shared" si="2"/>
        <v>2.483203830650978</v>
      </c>
      <c r="Y38" s="253">
        <f t="shared" si="3"/>
        <v>2.5752038306509784</v>
      </c>
      <c r="Z38" s="253">
        <f t="shared" si="3"/>
        <v>2.4134053920610485</v>
      </c>
      <c r="AA38" s="253">
        <f t="shared" si="3"/>
        <v>2.082321434777966</v>
      </c>
      <c r="AB38" s="253">
        <f t="shared" si="4"/>
        <v>2.2891982894299576</v>
      </c>
      <c r="AC38" s="253">
        <f t="shared" si="5"/>
        <v>2.4205322974331698</v>
      </c>
    </row>
    <row r="39" spans="1:29" ht="13.5" customHeight="1">
      <c r="A39" s="81" t="s">
        <v>52</v>
      </c>
      <c r="B39" s="37"/>
      <c r="C39" s="37"/>
      <c r="D39" s="37">
        <v>-7.4</v>
      </c>
      <c r="E39" s="37">
        <v>4.98</v>
      </c>
      <c r="F39" s="37">
        <v>-5.9</v>
      </c>
      <c r="G39" s="37">
        <v>-1</v>
      </c>
      <c r="H39" s="37">
        <v>-2.01</v>
      </c>
      <c r="I39" s="37">
        <v>-8.74</v>
      </c>
      <c r="J39" s="37">
        <v>-3.99</v>
      </c>
      <c r="K39" s="37">
        <v>1.7</v>
      </c>
      <c r="L39" s="98">
        <v>8.409478035846464</v>
      </c>
      <c r="M39" s="196">
        <v>6.499065675604607</v>
      </c>
      <c r="N39" s="196">
        <v>8.59</v>
      </c>
      <c r="O39" s="232">
        <v>8.5</v>
      </c>
      <c r="P39" s="98">
        <v>9.950187514937026</v>
      </c>
      <c r="Q39" s="232">
        <v>32.91621305543017</v>
      </c>
      <c r="R39" s="98">
        <v>1.5923038589129024</v>
      </c>
      <c r="S39" s="232">
        <v>13.731275737127651</v>
      </c>
      <c r="T39" s="178" t="s">
        <v>82</v>
      </c>
      <c r="V39" s="184">
        <f t="shared" si="1"/>
        <v>4.38648094310101</v>
      </c>
      <c r="W39" s="184">
        <f t="shared" si="2"/>
        <v>4.913825245374128</v>
      </c>
      <c r="X39" s="184">
        <f t="shared" si="2"/>
        <v>5.181854371145107</v>
      </c>
      <c r="Y39" s="252">
        <f t="shared" si="3"/>
        <v>5.5338543711451065</v>
      </c>
      <c r="Z39" s="252">
        <f t="shared" si="3"/>
        <v>5.5988731226388095</v>
      </c>
      <c r="AA39" s="252">
        <f t="shared" si="3"/>
        <v>7.553995542545462</v>
      </c>
      <c r="AB39" s="252">
        <f t="shared" si="4"/>
        <v>7.130450907169615</v>
      </c>
      <c r="AC39" s="252">
        <f t="shared" si="5"/>
        <v>6.0456238288274395</v>
      </c>
    </row>
    <row r="40" spans="1:29" ht="13.5" customHeight="1">
      <c r="A40" s="82" t="s">
        <v>38</v>
      </c>
      <c r="B40" s="36"/>
      <c r="C40" s="36"/>
      <c r="D40" s="36">
        <v>-13.03</v>
      </c>
      <c r="E40" s="36">
        <v>-13.25</v>
      </c>
      <c r="F40" s="36">
        <v>-15.92</v>
      </c>
      <c r="G40" s="36">
        <v>-1.31</v>
      </c>
      <c r="H40" s="36">
        <v>1.4</v>
      </c>
      <c r="I40" s="36">
        <v>-1.09</v>
      </c>
      <c r="J40" s="36">
        <v>-7.02</v>
      </c>
      <c r="K40" s="36">
        <v>4.92</v>
      </c>
      <c r="L40" s="39">
        <v>25.951044586279913</v>
      </c>
      <c r="M40" s="197">
        <v>4.803013170828434</v>
      </c>
      <c r="N40" s="197">
        <v>2.97</v>
      </c>
      <c r="O40" s="233">
        <v>7.7</v>
      </c>
      <c r="P40" s="39">
        <v>3.333717112276528</v>
      </c>
      <c r="Q40" s="233">
        <v>-2.082244007032118</v>
      </c>
      <c r="R40" s="39">
        <v>-2.0651708471300054</v>
      </c>
      <c r="S40" s="233">
        <v>-5.909125363480656</v>
      </c>
      <c r="T40" s="179" t="s">
        <v>82</v>
      </c>
      <c r="U40" s="90"/>
      <c r="V40" s="185">
        <f t="shared" si="1"/>
        <v>8.660163216606236</v>
      </c>
      <c r="W40" s="185">
        <f t="shared" si="2"/>
        <v>8.680324620568667</v>
      </c>
      <c r="X40" s="185">
        <f t="shared" si="2"/>
        <v>7.863405775710836</v>
      </c>
      <c r="Y40" s="253">
        <f t="shared" si="3"/>
        <v>7.028405775710835</v>
      </c>
      <c r="Z40" s="253">
        <f t="shared" si="3"/>
        <v>5.34218956187088</v>
      </c>
      <c r="AA40" s="253">
        <f t="shared" si="3"/>
        <v>5.4039690824334485</v>
      </c>
      <c r="AB40" s="253">
        <f t="shared" si="4"/>
        <v>5.681182750203848</v>
      </c>
      <c r="AC40" s="253">
        <f t="shared" si="5"/>
        <v>6.0814315087027655</v>
      </c>
    </row>
    <row r="41" spans="1:29" s="76" customFormat="1" ht="13.5" customHeight="1">
      <c r="A41" s="100" t="s">
        <v>21</v>
      </c>
      <c r="B41" s="101"/>
      <c r="C41" s="101"/>
      <c r="D41" s="101">
        <f>MIN(D21:D40)</f>
        <v>-28.61</v>
      </c>
      <c r="E41" s="101">
        <f aca="true" t="shared" si="6" ref="E41:J41">MIN(E21:E40)</f>
        <v>-18.18</v>
      </c>
      <c r="F41" s="101">
        <f t="shared" si="6"/>
        <v>-16.17</v>
      </c>
      <c r="G41" s="101">
        <f t="shared" si="6"/>
        <v>-7.28</v>
      </c>
      <c r="H41" s="101">
        <f t="shared" si="6"/>
        <v>-11.23</v>
      </c>
      <c r="I41" s="101">
        <f t="shared" si="6"/>
        <v>-34.88</v>
      </c>
      <c r="J41" s="102">
        <f t="shared" si="6"/>
        <v>-62.05</v>
      </c>
      <c r="K41" s="101">
        <f aca="true" t="shared" si="7" ref="K41:P41">MIN(K21:K40)</f>
        <v>-17.93</v>
      </c>
      <c r="L41" s="102">
        <f t="shared" si="7"/>
        <v>-15.265160900021474</v>
      </c>
      <c r="M41" s="208">
        <f t="shared" si="7"/>
        <v>-17.7938528348789</v>
      </c>
      <c r="N41" s="208">
        <f t="shared" si="7"/>
        <v>-16.99</v>
      </c>
      <c r="O41" s="242">
        <f t="shared" si="7"/>
        <v>-11.3</v>
      </c>
      <c r="P41" s="207">
        <f t="shared" si="7"/>
        <v>-7.78386522501263</v>
      </c>
      <c r="Q41" s="242">
        <f>MIN(Q21:Q40)</f>
        <v>-10.654005870144365</v>
      </c>
      <c r="R41" s="207">
        <f>MIN(R21:R40)</f>
        <v>-10.77814175102854</v>
      </c>
      <c r="S41" s="242">
        <f>MIN(S21:S40)</f>
        <v>-24.890778492907334</v>
      </c>
      <c r="T41" s="210" t="s">
        <v>21</v>
      </c>
      <c r="U41" s="103"/>
      <c r="V41" s="213">
        <f t="shared" si="1"/>
        <v>12.79592744374866</v>
      </c>
      <c r="W41" s="213">
        <f t="shared" si="2"/>
        <v>11.344659175905974</v>
      </c>
      <c r="X41" s="213">
        <f t="shared" si="2"/>
        <v>10.675239450603987</v>
      </c>
      <c r="Y41" s="260">
        <f t="shared" si="3"/>
        <v>10.950439450603985</v>
      </c>
      <c r="Z41" s="260">
        <f t="shared" si="3"/>
        <v>11.285884841603478</v>
      </c>
      <c r="AA41" s="260">
        <f t="shared" si="3"/>
        <v>11.150924606797709</v>
      </c>
      <c r="AB41" s="260">
        <f t="shared" si="4"/>
        <v>11.168998936756566</v>
      </c>
      <c r="AC41" s="260">
        <f t="shared" si="5"/>
        <v>9.570723495621735</v>
      </c>
    </row>
    <row r="42" spans="1:29" s="77" customFormat="1" ht="13.5" customHeight="1">
      <c r="A42" s="104" t="s">
        <v>22</v>
      </c>
      <c r="B42" s="105"/>
      <c r="C42" s="105"/>
      <c r="D42" s="105">
        <f>MAX(D21:D40)</f>
        <v>13.76</v>
      </c>
      <c r="E42" s="105">
        <f aca="true" t="shared" si="8" ref="E42:J42">MAX(E21:E40)</f>
        <v>16.6</v>
      </c>
      <c r="F42" s="105">
        <f t="shared" si="8"/>
        <v>12.19</v>
      </c>
      <c r="G42" s="105">
        <f t="shared" si="8"/>
        <v>9.31</v>
      </c>
      <c r="H42" s="105">
        <f t="shared" si="8"/>
        <v>11.67</v>
      </c>
      <c r="I42" s="105">
        <f t="shared" si="8"/>
        <v>3.98</v>
      </c>
      <c r="J42" s="106">
        <f t="shared" si="8"/>
        <v>93.58</v>
      </c>
      <c r="K42" s="105">
        <f aca="true" t="shared" si="9" ref="K42:P42">MAX(K21:K40)</f>
        <v>5.2</v>
      </c>
      <c r="L42" s="106">
        <f t="shared" si="9"/>
        <v>25.951044586279913</v>
      </c>
      <c r="M42" s="209">
        <f t="shared" si="9"/>
        <v>10.947910901289696</v>
      </c>
      <c r="N42" s="209">
        <f t="shared" si="9"/>
        <v>8.59</v>
      </c>
      <c r="O42" s="243">
        <f t="shared" si="9"/>
        <v>20.77</v>
      </c>
      <c r="P42" s="269">
        <f t="shared" si="9"/>
        <v>12.078365089866566</v>
      </c>
      <c r="Q42" s="243">
        <f>MAX(Q21:Q40)</f>
        <v>32.91621305543017</v>
      </c>
      <c r="R42" s="269">
        <f>MAX(R21:R40)</f>
        <v>30.770496640349936</v>
      </c>
      <c r="S42" s="243">
        <f>MAX(S21:S40)</f>
        <v>13.731275737127651</v>
      </c>
      <c r="T42" s="211" t="s">
        <v>22</v>
      </c>
      <c r="U42" s="107"/>
      <c r="V42" s="214">
        <f t="shared" si="1"/>
        <v>18.727695859927483</v>
      </c>
      <c r="W42" s="214">
        <f t="shared" si="2"/>
        <v>15.778650697753198</v>
      </c>
      <c r="X42" s="214">
        <f t="shared" si="2"/>
        <v>15.985450697753198</v>
      </c>
      <c r="Y42" s="256">
        <f t="shared" si="3"/>
        <v>15.928871588001806</v>
      </c>
      <c r="Z42" s="273">
        <f t="shared" si="3"/>
        <v>15.935569682609813</v>
      </c>
      <c r="AA42" s="273">
        <f t="shared" si="3"/>
        <v>16.948439510370036</v>
      </c>
      <c r="AB42" s="273">
        <f t="shared" si="4"/>
        <v>17.0608284345547</v>
      </c>
      <c r="AC42" s="273">
        <f t="shared" si="5"/>
        <v>16.28072637558449</v>
      </c>
    </row>
    <row r="43" spans="1:26" s="155" customFormat="1" ht="13.5" customHeight="1">
      <c r="A43" s="153"/>
      <c r="B43" s="154"/>
      <c r="C43" s="154"/>
      <c r="D43" s="154"/>
      <c r="E43" s="154"/>
      <c r="F43" s="154"/>
      <c r="G43" s="154"/>
      <c r="I43" s="156"/>
      <c r="J43" s="156"/>
      <c r="T43" s="212" t="s">
        <v>0</v>
      </c>
      <c r="V43" s="157"/>
      <c r="W43" s="157"/>
      <c r="X43" s="157"/>
      <c r="Y43" s="157"/>
      <c r="Z43" s="157"/>
    </row>
    <row r="44" spans="1:26" s="14" customFormat="1" ht="13.5" customHeight="1">
      <c r="A44" s="1" t="str">
        <f>+$A$1</f>
        <v>K3/I3</v>
      </c>
      <c r="B44" s="2" t="str">
        <f>+$B$1</f>
        <v>www.unil.ch/idheap/comparatif</v>
      </c>
      <c r="C44" s="3"/>
      <c r="D44" s="4"/>
      <c r="E44" s="4"/>
      <c r="F44" s="5"/>
      <c r="G44" s="5"/>
      <c r="I44" s="5" t="str">
        <f>Intro!$C$20</f>
        <v>© IDHEAP</v>
      </c>
      <c r="J44" s="5" t="str">
        <f>Intro!$C$21</f>
        <v>Update :</v>
      </c>
      <c r="K44" s="6">
        <f ca="1">NOW()</f>
        <v>43090.7927556713</v>
      </c>
      <c r="V44" s="94"/>
      <c r="W44" s="94"/>
      <c r="X44" s="94"/>
      <c r="Y44" s="94"/>
      <c r="Z44" s="94"/>
    </row>
    <row r="45" spans="1:26" s="14" customFormat="1" ht="13.5" customHeight="1">
      <c r="A45" s="293" t="str">
        <f>+$A$2</f>
        <v>Zusätzliche Nettoverpflichtungen</v>
      </c>
      <c r="B45" s="293"/>
      <c r="C45" s="293"/>
      <c r="D45" s="293"/>
      <c r="E45" s="293"/>
      <c r="F45" s="297"/>
      <c r="G45" s="297"/>
      <c r="H45" s="46"/>
      <c r="I45" s="47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V45" s="94"/>
      <c r="W45" s="94"/>
      <c r="X45" s="94"/>
      <c r="Y45" s="94"/>
      <c r="Z45" s="94"/>
    </row>
    <row r="46" spans="1:26" s="14" customFormat="1" ht="13.5" customHeight="1" thickBot="1">
      <c r="A46" s="292" t="str">
        <f>+$A$3</f>
        <v>Nettoverpflichtungen in % der laufenden Ausgaben des Rechnungsjahres</v>
      </c>
      <c r="B46" s="292"/>
      <c r="C46" s="292"/>
      <c r="D46" s="292"/>
      <c r="E46" s="292"/>
      <c r="F46" s="292"/>
      <c r="G46" s="10"/>
      <c r="H46" s="9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94"/>
      <c r="W46" s="94"/>
      <c r="X46" s="94"/>
      <c r="Y46" s="94"/>
      <c r="Z46" s="94"/>
    </row>
    <row r="47" spans="1:26" s="14" customFormat="1" ht="13.5" customHeight="1" thickTop="1">
      <c r="A47" s="293" t="str">
        <f>+$A$4</f>
        <v>Engagements nets supplémentaires</v>
      </c>
      <c r="B47" s="293"/>
      <c r="C47" s="293"/>
      <c r="D47" s="293"/>
      <c r="E47" s="293"/>
      <c r="F47" s="296"/>
      <c r="G47" s="296"/>
      <c r="H47" s="46"/>
      <c r="I47" s="47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V47" s="94"/>
      <c r="W47" s="94"/>
      <c r="X47" s="94"/>
      <c r="Y47" s="94"/>
      <c r="Z47" s="94"/>
    </row>
    <row r="48" spans="1:20" ht="13.5" customHeight="1" thickBot="1">
      <c r="A48" s="292" t="str">
        <f>+$A$5</f>
        <v>Engagements net en pourcentage des dépenses courantes de l'exercice</v>
      </c>
      <c r="B48" s="292"/>
      <c r="C48" s="292"/>
      <c r="D48" s="292"/>
      <c r="E48" s="292"/>
      <c r="F48" s="292"/>
      <c r="G48" s="10"/>
      <c r="H48" s="9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6" s="14" customFormat="1" ht="13.5" customHeight="1" thickTop="1">
      <c r="A49" s="42"/>
      <c r="B49" s="39"/>
      <c r="C49" s="39"/>
      <c r="D49" s="39"/>
      <c r="E49" s="39"/>
      <c r="F49" s="39"/>
      <c r="G49" s="39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V49" s="94"/>
      <c r="W49" s="94"/>
      <c r="X49" s="94"/>
      <c r="Y49" s="94"/>
      <c r="Z49" s="94"/>
    </row>
    <row r="50" spans="1:26" s="14" customFormat="1" ht="13.5" customHeight="1">
      <c r="A50" s="25" t="s">
        <v>2</v>
      </c>
      <c r="B50" s="26" t="s">
        <v>83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V50" s="94"/>
      <c r="W50" s="94"/>
      <c r="X50" s="94"/>
      <c r="Y50" s="94"/>
      <c r="Z50" s="94"/>
    </row>
    <row r="51" spans="1:26" s="14" customFormat="1" ht="13.5" customHeight="1">
      <c r="A51" s="25" t="s">
        <v>3</v>
      </c>
      <c r="B51" s="29"/>
      <c r="C51" s="30"/>
      <c r="D51" s="30"/>
      <c r="E51" s="30"/>
      <c r="F51" s="30" t="s">
        <v>85</v>
      </c>
      <c r="G51" s="30" t="s">
        <v>86</v>
      </c>
      <c r="H51" s="30" t="s">
        <v>87</v>
      </c>
      <c r="I51" s="30" t="s">
        <v>88</v>
      </c>
      <c r="J51" s="30" t="s">
        <v>89</v>
      </c>
      <c r="K51" s="30" t="s">
        <v>90</v>
      </c>
      <c r="L51" s="70" t="s">
        <v>91</v>
      </c>
      <c r="M51" s="31" t="s">
        <v>66</v>
      </c>
      <c r="N51" s="194" t="s">
        <v>178</v>
      </c>
      <c r="O51" s="230" t="s">
        <v>179</v>
      </c>
      <c r="P51" s="70" t="s">
        <v>182</v>
      </c>
      <c r="Q51" s="230" t="s">
        <v>185</v>
      </c>
      <c r="R51" s="70" t="s">
        <v>186</v>
      </c>
      <c r="S51" s="230" t="s">
        <v>190</v>
      </c>
      <c r="T51" s="176"/>
      <c r="V51" s="94"/>
      <c r="W51" s="94"/>
      <c r="X51" s="94"/>
      <c r="Y51" s="94"/>
      <c r="Z51" s="94"/>
    </row>
    <row r="52" spans="1:26" s="14" customFormat="1" ht="13.5" customHeight="1">
      <c r="A52" s="32"/>
      <c r="B52" s="33"/>
      <c r="C52" s="34"/>
      <c r="D52" s="34"/>
      <c r="E52" s="34"/>
      <c r="F52" s="34"/>
      <c r="G52" s="34"/>
      <c r="J52" s="15"/>
      <c r="K52" s="15"/>
      <c r="L52" s="15"/>
      <c r="M52" s="15"/>
      <c r="N52" s="215"/>
      <c r="O52" s="236"/>
      <c r="P52" s="23"/>
      <c r="Q52" s="236"/>
      <c r="R52" s="23"/>
      <c r="S52" s="236"/>
      <c r="T52" s="177"/>
      <c r="V52" s="94"/>
      <c r="W52" s="94"/>
      <c r="X52" s="94"/>
      <c r="Y52" s="94"/>
      <c r="Z52" s="94"/>
    </row>
    <row r="53" spans="1:26" s="14" customFormat="1" ht="13.5" customHeight="1">
      <c r="A53" s="81" t="s">
        <v>27</v>
      </c>
      <c r="B53" s="37"/>
      <c r="C53" s="37"/>
      <c r="D53" s="37"/>
      <c r="E53" s="37"/>
      <c r="F53" s="37">
        <f aca="true" t="shared" si="10" ref="F53:N53">SUM(D21:F21)/3</f>
        <v>-2.1966666666666668</v>
      </c>
      <c r="G53" s="37">
        <f t="shared" si="10"/>
        <v>0.6466666666666665</v>
      </c>
      <c r="H53" s="37">
        <f t="shared" si="10"/>
        <v>1.5866666666666667</v>
      </c>
      <c r="I53" s="37">
        <f t="shared" si="10"/>
        <v>-0.6466666666666668</v>
      </c>
      <c r="J53" s="37">
        <f t="shared" si="10"/>
        <v>-3.85</v>
      </c>
      <c r="K53" s="37">
        <f t="shared" si="10"/>
        <v>-2.3499999999999996</v>
      </c>
      <c r="L53" s="37">
        <f t="shared" si="10"/>
        <v>-0.21978882071762929</v>
      </c>
      <c r="M53" s="196">
        <f t="shared" si="10"/>
        <v>1.3690987768077312</v>
      </c>
      <c r="N53" s="196">
        <f t="shared" si="10"/>
        <v>-0.00756788985893538</v>
      </c>
      <c r="O53" s="232">
        <f>SUM(M21:O21)/3</f>
        <v>0.3555542641920273</v>
      </c>
      <c r="P53" s="98">
        <f>SUM(N21:P21)/3</f>
        <v>1.088212478583604</v>
      </c>
      <c r="Q53" s="232">
        <f>SUM(O21:Q21)/3</f>
        <v>2.7474591437447367</v>
      </c>
      <c r="R53" s="98">
        <f>SUM(P21:R21)/3</f>
        <v>5.349553792547931</v>
      </c>
      <c r="S53" s="232">
        <f>SUM(Q21:S21)/3</f>
        <v>6.811822731724848</v>
      </c>
      <c r="T53" s="178" t="s">
        <v>69</v>
      </c>
      <c r="V53" s="94"/>
      <c r="W53" s="94"/>
      <c r="X53" s="94"/>
      <c r="Y53" s="94"/>
      <c r="Z53" s="94"/>
    </row>
    <row r="54" spans="1:26" s="14" customFormat="1" ht="13.5" customHeight="1">
      <c r="A54" s="82" t="s">
        <v>28</v>
      </c>
      <c r="B54" s="36"/>
      <c r="C54" s="36"/>
      <c r="D54" s="36"/>
      <c r="E54" s="36"/>
      <c r="F54" s="36">
        <f aca="true" t="shared" si="11" ref="F54:F72">SUM(D22:F22)/3</f>
        <v>-4.17</v>
      </c>
      <c r="G54" s="36">
        <f aca="true" t="shared" si="12" ref="G54:G72">SUM(E22:G22)/3</f>
        <v>2.93</v>
      </c>
      <c r="H54" s="36">
        <f aca="true" t="shared" si="13" ref="H54:H72">SUM(F22:H22)/3</f>
        <v>0.006666666666666525</v>
      </c>
      <c r="I54" s="36">
        <f aca="true" t="shared" si="14" ref="I54:I72">SUM(G22:I22)/3</f>
        <v>-0.6966666666666667</v>
      </c>
      <c r="J54" s="36">
        <f aca="true" t="shared" si="15" ref="J54:J72">SUM(H22:J22)/3</f>
        <v>-5.076666666666667</v>
      </c>
      <c r="K54" s="36">
        <f aca="true" t="shared" si="16" ref="K54:K72">SUM(I22:K22)/3</f>
        <v>-1.7666666666666666</v>
      </c>
      <c r="L54" s="36">
        <f aca="true" t="shared" si="17" ref="L54:L72">SUM(J22:L22)/3</f>
        <v>-3.9184043003362947</v>
      </c>
      <c r="M54" s="143">
        <f aca="true" t="shared" si="18" ref="M54:M72">SUM(K22:M22)/3</f>
        <v>-5.343510648719014</v>
      </c>
      <c r="N54" s="197">
        <f aca="true" t="shared" si="19" ref="N54:N72">SUM(L22:N22)/3</f>
        <v>-10.573510648719013</v>
      </c>
      <c r="O54" s="233">
        <f>SUM(M22:O22)/3</f>
        <v>-8.43510634838272</v>
      </c>
      <c r="P54" s="39">
        <f>SUM(N22:P22)/3</f>
        <v>-6.567236048939041</v>
      </c>
      <c r="Q54" s="233">
        <f aca="true" t="shared" si="20" ref="Q54:Q72">SUM(O22:Q22)/3</f>
        <v>0.3280840836690245</v>
      </c>
      <c r="R54" s="39">
        <f>SUM(P22:R22)/3</f>
        <v>-2.3792692028862508</v>
      </c>
      <c r="S54" s="233">
        <f>SUM(Q22:S22)/3</f>
        <v>-0.39184317518110917</v>
      </c>
      <c r="T54" s="179" t="s">
        <v>70</v>
      </c>
      <c r="V54" s="94"/>
      <c r="W54" s="94"/>
      <c r="X54" s="94"/>
      <c r="Y54" s="94"/>
      <c r="Z54" s="94"/>
    </row>
    <row r="55" spans="1:26" s="14" customFormat="1" ht="13.5" customHeight="1">
      <c r="A55" s="81" t="s">
        <v>181</v>
      </c>
      <c r="B55" s="37"/>
      <c r="C55" s="37"/>
      <c r="D55" s="37"/>
      <c r="E55" s="37"/>
      <c r="F55" s="37">
        <f t="shared" si="11"/>
        <v>-3.7100000000000004</v>
      </c>
      <c r="G55" s="37">
        <f t="shared" si="12"/>
        <v>-0.8966666666666668</v>
      </c>
      <c r="H55" s="37">
        <f t="shared" si="13"/>
        <v>-9.096666666666668</v>
      </c>
      <c r="I55" s="37">
        <f t="shared" si="14"/>
        <v>-5.353333333333334</v>
      </c>
      <c r="J55" s="37">
        <f t="shared" si="15"/>
        <v>26.88</v>
      </c>
      <c r="K55" s="37">
        <f t="shared" si="16"/>
        <v>29.133333333333336</v>
      </c>
      <c r="L55" s="37">
        <f t="shared" si="17"/>
        <v>32.43078797844242</v>
      </c>
      <c r="M55" s="196">
        <f t="shared" si="18"/>
        <v>3.9559940025210487</v>
      </c>
      <c r="N55" s="196"/>
      <c r="O55" s="232"/>
      <c r="P55" s="98"/>
      <c r="Q55" s="232"/>
      <c r="R55" s="98"/>
      <c r="S55" s="232"/>
      <c r="T55" s="178" t="s">
        <v>70</v>
      </c>
      <c r="V55" s="94"/>
      <c r="W55" s="94"/>
      <c r="X55" s="94"/>
      <c r="Y55" s="94"/>
      <c r="Z55" s="94"/>
    </row>
    <row r="56" spans="1:26" s="14" customFormat="1" ht="13.5" customHeight="1">
      <c r="A56" s="82" t="s">
        <v>29</v>
      </c>
      <c r="B56" s="36"/>
      <c r="C56" s="36"/>
      <c r="D56" s="36"/>
      <c r="E56" s="36"/>
      <c r="F56" s="36">
        <f t="shared" si="11"/>
        <v>-2.8699999999999997</v>
      </c>
      <c r="G56" s="36">
        <f t="shared" si="12"/>
        <v>-2.2266666666666666</v>
      </c>
      <c r="H56" s="36">
        <f t="shared" si="13"/>
        <v>-1.0666666666666667</v>
      </c>
      <c r="I56" s="36">
        <f t="shared" si="14"/>
        <v>-2.41</v>
      </c>
      <c r="J56" s="36">
        <f t="shared" si="15"/>
        <v>-4.66</v>
      </c>
      <c r="K56" s="36">
        <f t="shared" si="16"/>
        <v>-5.34</v>
      </c>
      <c r="L56" s="36">
        <f t="shared" si="17"/>
        <v>-1.302113706538563</v>
      </c>
      <c r="M56" s="143">
        <f t="shared" si="18"/>
        <v>2.237065206882043</v>
      </c>
      <c r="N56" s="197">
        <f t="shared" si="19"/>
        <v>4.8170652068820425</v>
      </c>
      <c r="O56" s="233">
        <f aca="true" t="shared" si="21" ref="O56:O62">SUM(M24:O24)/3</f>
        <v>2.3891789134206056</v>
      </c>
      <c r="P56" s="39">
        <f aca="true" t="shared" si="22" ref="P56:P62">SUM(N24:P24)/3</f>
        <v>1.4725512933274103</v>
      </c>
      <c r="Q56" s="233">
        <f t="shared" si="20"/>
        <v>-0.20636956009830468</v>
      </c>
      <c r="R56" s="39">
        <f aca="true" t="shared" si="23" ref="R56:R72">SUM(P24:R24)/3</f>
        <v>-1.700536108705727</v>
      </c>
      <c r="S56" s="233">
        <f aca="true" t="shared" si="24" ref="S56:S72">SUM(Q24:S24)/3</f>
        <v>-4.95488446322033</v>
      </c>
      <c r="T56" s="179" t="s">
        <v>71</v>
      </c>
      <c r="V56" s="94"/>
      <c r="W56" s="94"/>
      <c r="X56" s="94"/>
      <c r="Y56" s="94"/>
      <c r="Z56" s="94"/>
    </row>
    <row r="57" spans="1:26" s="14" customFormat="1" ht="13.5" customHeight="1">
      <c r="A57" s="81" t="s">
        <v>30</v>
      </c>
      <c r="B57" s="37"/>
      <c r="C57" s="37"/>
      <c r="D57" s="37"/>
      <c r="E57" s="37"/>
      <c r="F57" s="37">
        <f t="shared" si="11"/>
        <v>3.5533333333333332</v>
      </c>
      <c r="G57" s="37">
        <f t="shared" si="12"/>
        <v>5.086666666666667</v>
      </c>
      <c r="H57" s="37">
        <f t="shared" si="13"/>
        <v>4.673333333333333</v>
      </c>
      <c r="I57" s="37">
        <f t="shared" si="14"/>
        <v>2.52</v>
      </c>
      <c r="J57" s="37">
        <f t="shared" si="15"/>
        <v>5.323333333333333</v>
      </c>
      <c r="K57" s="37">
        <f t="shared" si="16"/>
        <v>5.623333333333334</v>
      </c>
      <c r="L57" s="37">
        <f t="shared" si="17"/>
        <v>5.649582216709235</v>
      </c>
      <c r="M57" s="196">
        <f t="shared" si="18"/>
        <v>2.7172179536230403</v>
      </c>
      <c r="N57" s="196">
        <f t="shared" si="19"/>
        <v>4.367217953623041</v>
      </c>
      <c r="O57" s="232">
        <f t="shared" si="21"/>
        <v>5.087635736913805</v>
      </c>
      <c r="P57" s="98">
        <f t="shared" si="22"/>
        <v>3.0096791930153515</v>
      </c>
      <c r="Q57" s="232">
        <f t="shared" si="20"/>
        <v>0.37059635657769174</v>
      </c>
      <c r="R57" s="98">
        <f t="shared" si="23"/>
        <v>-1.5068170611351814</v>
      </c>
      <c r="S57" s="232">
        <f t="shared" si="24"/>
        <v>-1.0329626730141794</v>
      </c>
      <c r="T57" s="178" t="s">
        <v>72</v>
      </c>
      <c r="V57" s="94"/>
      <c r="W57" s="94"/>
      <c r="X57" s="94"/>
      <c r="Y57" s="94"/>
      <c r="Z57" s="94"/>
    </row>
    <row r="58" spans="1:26" s="14" customFormat="1" ht="13.5" customHeight="1">
      <c r="A58" s="82" t="s">
        <v>48</v>
      </c>
      <c r="B58" s="36"/>
      <c r="C58" s="36"/>
      <c r="D58" s="36"/>
      <c r="E58" s="36"/>
      <c r="F58" s="36">
        <f t="shared" si="11"/>
        <v>5.44</v>
      </c>
      <c r="G58" s="36">
        <f t="shared" si="12"/>
        <v>-0.1499999999999999</v>
      </c>
      <c r="H58" s="36">
        <f t="shared" si="13"/>
        <v>-0.30666666666666664</v>
      </c>
      <c r="I58" s="36">
        <f t="shared" si="14"/>
        <v>-0.3033333333333333</v>
      </c>
      <c r="J58" s="36">
        <f t="shared" si="15"/>
        <v>-0.7266666666666667</v>
      </c>
      <c r="K58" s="36">
        <f t="shared" si="16"/>
        <v>-4.523333333333333</v>
      </c>
      <c r="L58" s="36">
        <f t="shared" si="17"/>
        <v>-4.145506086633006</v>
      </c>
      <c r="M58" s="143">
        <f t="shared" si="18"/>
        <v>0.9304642137968925</v>
      </c>
      <c r="N58" s="197">
        <f t="shared" si="19"/>
        <v>6.290464213796892</v>
      </c>
      <c r="O58" s="233">
        <f t="shared" si="21"/>
        <v>13.025970300429899</v>
      </c>
      <c r="P58" s="39">
        <f t="shared" si="22"/>
        <v>9.493022662854075</v>
      </c>
      <c r="Q58" s="233">
        <f t="shared" si="20"/>
        <v>8.204515001377315</v>
      </c>
      <c r="R58" s="39">
        <f t="shared" si="23"/>
        <v>0.6359672114371749</v>
      </c>
      <c r="S58" s="233">
        <f t="shared" si="24"/>
        <v>3.540622928979044</v>
      </c>
      <c r="T58" s="179" t="s">
        <v>78</v>
      </c>
      <c r="V58" s="94"/>
      <c r="W58" s="94"/>
      <c r="X58" s="94"/>
      <c r="Y58" s="94"/>
      <c r="Z58" s="94"/>
    </row>
    <row r="59" spans="1:26" s="14" customFormat="1" ht="13.5" customHeight="1">
      <c r="A59" s="81" t="s">
        <v>49</v>
      </c>
      <c r="B59" s="37"/>
      <c r="C59" s="37"/>
      <c r="D59" s="37"/>
      <c r="E59" s="37"/>
      <c r="F59" s="37">
        <f t="shared" si="11"/>
        <v>0.07666666666666681</v>
      </c>
      <c r="G59" s="37">
        <f t="shared" si="12"/>
        <v>0.44666666666666677</v>
      </c>
      <c r="H59" s="37">
        <f t="shared" si="13"/>
        <v>1.206666666666667</v>
      </c>
      <c r="I59" s="37">
        <f t="shared" si="14"/>
        <v>-3.116666666666666</v>
      </c>
      <c r="J59" s="37">
        <f t="shared" si="15"/>
        <v>-3.436666666666666</v>
      </c>
      <c r="K59" s="37">
        <f t="shared" si="16"/>
        <v>-2.8833333333333333</v>
      </c>
      <c r="L59" s="37">
        <f t="shared" si="17"/>
        <v>-6.268849160467274</v>
      </c>
      <c r="M59" s="196">
        <f t="shared" si="18"/>
        <v>-11.203466772093575</v>
      </c>
      <c r="N59" s="196">
        <f t="shared" si="19"/>
        <v>-11.933466772093574</v>
      </c>
      <c r="O59" s="232">
        <f t="shared" si="21"/>
        <v>-7.241284278292967</v>
      </c>
      <c r="P59" s="98">
        <f t="shared" si="22"/>
        <v>-0.2214921193264455</v>
      </c>
      <c r="Q59" s="232">
        <f t="shared" si="20"/>
        <v>6.181692724615057</v>
      </c>
      <c r="R59" s="98">
        <f t="shared" si="23"/>
        <v>5.406738695902007</v>
      </c>
      <c r="S59" s="232">
        <f t="shared" si="24"/>
        <v>7.528839968040135</v>
      </c>
      <c r="T59" s="178" t="s">
        <v>73</v>
      </c>
      <c r="V59" s="94"/>
      <c r="W59" s="94"/>
      <c r="X59" s="94"/>
      <c r="Y59" s="94"/>
      <c r="Z59" s="94"/>
    </row>
    <row r="60" spans="1:26" s="14" customFormat="1" ht="13.5" customHeight="1">
      <c r="A60" s="82" t="s">
        <v>31</v>
      </c>
      <c r="B60" s="36"/>
      <c r="C60" s="36"/>
      <c r="D60" s="36"/>
      <c r="E60" s="36"/>
      <c r="F60" s="36">
        <f t="shared" si="11"/>
        <v>-0.8333333333333334</v>
      </c>
      <c r="G60" s="36">
        <f t="shared" si="12"/>
        <v>-0.4133333333333333</v>
      </c>
      <c r="H60" s="36">
        <f t="shared" si="13"/>
        <v>2.5466666666666664</v>
      </c>
      <c r="I60" s="36">
        <f t="shared" si="14"/>
        <v>5.006666666666667</v>
      </c>
      <c r="J60" s="36">
        <f t="shared" si="15"/>
        <v>3.8466666666666662</v>
      </c>
      <c r="K60" s="36">
        <f t="shared" si="16"/>
        <v>-3.1666666666666665</v>
      </c>
      <c r="L60" s="36">
        <f t="shared" si="17"/>
        <v>-3.636404669184415</v>
      </c>
      <c r="M60" s="143">
        <f t="shared" si="18"/>
        <v>-1.7957564461581725</v>
      </c>
      <c r="N60" s="197">
        <f t="shared" si="19"/>
        <v>0.4009102205084938</v>
      </c>
      <c r="O60" s="233">
        <f t="shared" si="21"/>
        <v>-0.2626851103070912</v>
      </c>
      <c r="P60" s="39">
        <f t="shared" si="22"/>
        <v>-3.39795507500421</v>
      </c>
      <c r="Q60" s="233">
        <f t="shared" si="20"/>
        <v>6.5689300451618235</v>
      </c>
      <c r="R60" s="39">
        <f t="shared" si="23"/>
        <v>7.516360459389916</v>
      </c>
      <c r="S60" s="233">
        <f t="shared" si="24"/>
        <v>13.977967579206563</v>
      </c>
      <c r="T60" s="179" t="s">
        <v>74</v>
      </c>
      <c r="V60" s="94"/>
      <c r="W60" s="94"/>
      <c r="X60" s="94"/>
      <c r="Y60" s="94"/>
      <c r="Z60" s="94"/>
    </row>
    <row r="61" spans="1:26" s="14" customFormat="1" ht="13.5" customHeight="1">
      <c r="A61" s="81" t="s">
        <v>32</v>
      </c>
      <c r="B61" s="37"/>
      <c r="C61" s="37"/>
      <c r="D61" s="37"/>
      <c r="E61" s="37"/>
      <c r="F61" s="37">
        <f t="shared" si="11"/>
        <v>-4.98</v>
      </c>
      <c r="G61" s="37">
        <f t="shared" si="12"/>
        <v>0.7699999999999999</v>
      </c>
      <c r="H61" s="37">
        <f t="shared" si="13"/>
        <v>5.453333333333333</v>
      </c>
      <c r="I61" s="37">
        <f t="shared" si="14"/>
        <v>-0.7800000000000002</v>
      </c>
      <c r="J61" s="37">
        <f t="shared" si="15"/>
        <v>-5.5566666666666675</v>
      </c>
      <c r="K61" s="37">
        <f t="shared" si="16"/>
        <v>-12.306666666666667</v>
      </c>
      <c r="L61" s="37">
        <f t="shared" si="17"/>
        <v>-15.191720300007157</v>
      </c>
      <c r="M61" s="196">
        <f t="shared" si="18"/>
        <v>-12.511637396996584</v>
      </c>
      <c r="N61" s="196">
        <f t="shared" si="19"/>
        <v>-6.741637396996583</v>
      </c>
      <c r="O61" s="232">
        <f t="shared" si="21"/>
        <v>0.05341623634390865</v>
      </c>
      <c r="P61" s="98">
        <f t="shared" si="22"/>
        <v>2.96938453534716</v>
      </c>
      <c r="Q61" s="232">
        <f t="shared" si="20"/>
        <v>3.5858430030227253</v>
      </c>
      <c r="R61" s="98">
        <f t="shared" si="23"/>
        <v>1.6422469633839203</v>
      </c>
      <c r="S61" s="232">
        <f t="shared" si="24"/>
        <v>0.09594481544930289</v>
      </c>
      <c r="T61" s="178" t="s">
        <v>75</v>
      </c>
      <c r="V61" s="94"/>
      <c r="W61" s="94"/>
      <c r="X61" s="94"/>
      <c r="Y61" s="94"/>
      <c r="Z61" s="94"/>
    </row>
    <row r="62" spans="1:26" s="14" customFormat="1" ht="13.5" customHeight="1">
      <c r="A62" s="82" t="s">
        <v>50</v>
      </c>
      <c r="B62" s="36"/>
      <c r="C62" s="36"/>
      <c r="D62" s="36"/>
      <c r="E62" s="36"/>
      <c r="F62" s="36">
        <f t="shared" si="11"/>
        <v>3.91</v>
      </c>
      <c r="G62" s="36">
        <f t="shared" si="12"/>
        <v>0.7466666666666667</v>
      </c>
      <c r="H62" s="36">
        <f t="shared" si="13"/>
        <v>-0.31333333333333335</v>
      </c>
      <c r="I62" s="36">
        <f t="shared" si="14"/>
        <v>-0.7466666666666667</v>
      </c>
      <c r="J62" s="36">
        <f t="shared" si="15"/>
        <v>-3.7933333333333334</v>
      </c>
      <c r="K62" s="36">
        <f t="shared" si="16"/>
        <v>-5.376666666666668</v>
      </c>
      <c r="L62" s="36">
        <f t="shared" si="17"/>
        <v>-3.059409545008711</v>
      </c>
      <c r="M62" s="143">
        <f t="shared" si="18"/>
        <v>0.17075724457595712</v>
      </c>
      <c r="N62" s="197">
        <f t="shared" si="19"/>
        <v>0.29742391124262396</v>
      </c>
      <c r="O62" s="233">
        <f t="shared" si="21"/>
        <v>-0.8931665437486652</v>
      </c>
      <c r="P62" s="39">
        <f t="shared" si="22"/>
        <v>-1.287104862485692</v>
      </c>
      <c r="Q62" s="233">
        <f t="shared" si="20"/>
        <v>1.736474442226848</v>
      </c>
      <c r="R62" s="39">
        <f t="shared" si="23"/>
        <v>3.0343983815581823</v>
      </c>
      <c r="S62" s="233">
        <f t="shared" si="24"/>
        <v>2.3245738066906902</v>
      </c>
      <c r="T62" s="179" t="s">
        <v>70</v>
      </c>
      <c r="V62" s="94"/>
      <c r="W62" s="94"/>
      <c r="X62" s="94"/>
      <c r="Y62" s="94"/>
      <c r="Z62" s="94"/>
    </row>
    <row r="63" spans="1:26" s="14" customFormat="1" ht="13.5" customHeight="1">
      <c r="A63" s="81" t="s">
        <v>56</v>
      </c>
      <c r="B63" s="37"/>
      <c r="C63" s="37"/>
      <c r="D63" s="37"/>
      <c r="E63" s="37"/>
      <c r="F63" s="37">
        <v>-0.92</v>
      </c>
      <c r="G63" s="37">
        <v>1.27</v>
      </c>
      <c r="H63" s="37">
        <v>2.54</v>
      </c>
      <c r="I63" s="37">
        <v>-7.51</v>
      </c>
      <c r="J63" s="37">
        <v>-26.51</v>
      </c>
      <c r="K63" s="37">
        <v>-31.99</v>
      </c>
      <c r="L63" s="37">
        <v>-17.95</v>
      </c>
      <c r="M63" s="196">
        <v>1.41</v>
      </c>
      <c r="N63" s="196">
        <v>5.71</v>
      </c>
      <c r="O63" s="232">
        <v>5.71</v>
      </c>
      <c r="P63" s="98">
        <v>5.71</v>
      </c>
      <c r="Q63" s="232">
        <f t="shared" si="20"/>
        <v>6.532440692040029</v>
      </c>
      <c r="R63" s="98">
        <f t="shared" si="23"/>
        <v>16.492606238823342</v>
      </c>
      <c r="S63" s="232">
        <f t="shared" si="24"/>
        <v>16.39988349701513</v>
      </c>
      <c r="T63" s="178" t="s">
        <v>77</v>
      </c>
      <c r="V63" s="94"/>
      <c r="W63" s="94"/>
      <c r="X63" s="94"/>
      <c r="Y63" s="94"/>
      <c r="Z63" s="94"/>
    </row>
    <row r="64" spans="1:26" s="14" customFormat="1" ht="13.5" customHeight="1">
      <c r="A64" s="82" t="s">
        <v>33</v>
      </c>
      <c r="B64" s="36"/>
      <c r="C64" s="36"/>
      <c r="D64" s="36"/>
      <c r="E64" s="36"/>
      <c r="F64" s="36">
        <f t="shared" si="11"/>
        <v>9.513333333333334</v>
      </c>
      <c r="G64" s="36">
        <f t="shared" si="12"/>
        <v>9.336666666666666</v>
      </c>
      <c r="H64" s="36">
        <f t="shared" si="13"/>
        <v>4.956666666666666</v>
      </c>
      <c r="I64" s="36">
        <f t="shared" si="14"/>
        <v>0.43666666666666654</v>
      </c>
      <c r="J64" s="36">
        <f t="shared" si="15"/>
        <v>0.4433333333333333</v>
      </c>
      <c r="K64" s="36">
        <f t="shared" si="16"/>
        <v>1.2833333333333334</v>
      </c>
      <c r="L64" s="36">
        <f t="shared" si="17"/>
        <v>3.4572092485972257</v>
      </c>
      <c r="M64" s="143">
        <f t="shared" si="18"/>
        <v>2.138058034897216</v>
      </c>
      <c r="N64" s="197">
        <f t="shared" si="19"/>
        <v>1.878058034897216</v>
      </c>
      <c r="O64" s="233">
        <f aca="true" t="shared" si="25" ref="O64:O72">SUM(M32:O32)/3</f>
        <v>4.22084878629999</v>
      </c>
      <c r="P64" s="39">
        <f aca="true" t="shared" si="26" ref="P64:P72">SUM(N32:P32)/3</f>
        <v>4.104583107909066</v>
      </c>
      <c r="Q64" s="233">
        <f t="shared" si="20"/>
        <v>3.004318747113521</v>
      </c>
      <c r="R64" s="39">
        <f t="shared" si="23"/>
        <v>-2.943791167602582</v>
      </c>
      <c r="S64" s="233">
        <f t="shared" si="24"/>
        <v>-2.527459619189124</v>
      </c>
      <c r="T64" s="179" t="s">
        <v>76</v>
      </c>
      <c r="V64" s="94"/>
      <c r="W64" s="94"/>
      <c r="X64" s="94"/>
      <c r="Y64" s="94"/>
      <c r="Z64" s="94"/>
    </row>
    <row r="65" spans="1:26" s="14" customFormat="1" ht="13.5" customHeight="1">
      <c r="A65" s="81" t="s">
        <v>34</v>
      </c>
      <c r="B65" s="37"/>
      <c r="C65" s="37"/>
      <c r="D65" s="37"/>
      <c r="E65" s="37"/>
      <c r="F65" s="37">
        <f t="shared" si="11"/>
        <v>-3.643333333333333</v>
      </c>
      <c r="G65" s="37">
        <f t="shared" si="12"/>
        <v>-5.943333333333334</v>
      </c>
      <c r="H65" s="37">
        <f t="shared" si="13"/>
        <v>-2.5733333333333337</v>
      </c>
      <c r="I65" s="37">
        <f t="shared" si="14"/>
        <v>-4.6066666666666665</v>
      </c>
      <c r="J65" s="37">
        <f t="shared" si="15"/>
        <v>-7.53</v>
      </c>
      <c r="K65" s="37">
        <f t="shared" si="16"/>
        <v>-3.106666666666667</v>
      </c>
      <c r="L65" s="37">
        <f t="shared" si="17"/>
        <v>-0.10600705437324542</v>
      </c>
      <c r="M65" s="196">
        <f t="shared" si="18"/>
        <v>5.224867682268784</v>
      </c>
      <c r="N65" s="196">
        <f t="shared" si="19"/>
        <v>4.938201015602118</v>
      </c>
      <c r="O65" s="232">
        <f t="shared" si="25"/>
        <v>6.2975414033086965</v>
      </c>
      <c r="P65" s="98">
        <f t="shared" si="26"/>
        <v>4.415525154370721</v>
      </c>
      <c r="Q65" s="232">
        <f t="shared" si="20"/>
        <v>2.1143599309332357</v>
      </c>
      <c r="R65" s="98">
        <f t="shared" si="23"/>
        <v>-4.068353986076278</v>
      </c>
      <c r="S65" s="232">
        <f t="shared" si="24"/>
        <v>-7.197600909785379</v>
      </c>
      <c r="T65" s="178" t="s">
        <v>78</v>
      </c>
      <c r="V65" s="94"/>
      <c r="W65" s="94"/>
      <c r="X65" s="94"/>
      <c r="Y65" s="94"/>
      <c r="Z65" s="94"/>
    </row>
    <row r="66" spans="1:26" s="14" customFormat="1" ht="13.5" customHeight="1">
      <c r="A66" s="82" t="s">
        <v>35</v>
      </c>
      <c r="B66" s="36"/>
      <c r="C66" s="36"/>
      <c r="D66" s="36"/>
      <c r="E66" s="36"/>
      <c r="F66" s="36">
        <f t="shared" si="11"/>
        <v>3.61</v>
      </c>
      <c r="G66" s="36">
        <f t="shared" si="12"/>
        <v>5.896666666666666</v>
      </c>
      <c r="H66" s="36">
        <f t="shared" si="13"/>
        <v>8.496666666666668</v>
      </c>
      <c r="I66" s="36">
        <f t="shared" si="14"/>
        <v>5.0233333333333325</v>
      </c>
      <c r="J66" s="36">
        <f t="shared" si="15"/>
        <v>-18.39333333333333</v>
      </c>
      <c r="K66" s="36">
        <f t="shared" si="16"/>
        <v>-21.776666666666667</v>
      </c>
      <c r="L66" s="36">
        <f t="shared" si="17"/>
        <v>-24.877085157026652</v>
      </c>
      <c r="M66" s="143">
        <f t="shared" si="18"/>
        <v>-3.5210333330674106</v>
      </c>
      <c r="N66" s="197">
        <f t="shared" si="19"/>
        <v>-7.164366666400743</v>
      </c>
      <c r="O66" s="233">
        <f t="shared" si="25"/>
        <v>-6.74394817604076</v>
      </c>
      <c r="P66" s="39">
        <f t="shared" si="26"/>
        <v>-8.917054080048642</v>
      </c>
      <c r="Q66" s="233">
        <f t="shared" si="20"/>
        <v>-6.219419582534513</v>
      </c>
      <c r="R66" s="39">
        <f t="shared" si="23"/>
        <v>-2.480504597249175</v>
      </c>
      <c r="S66" s="233">
        <f t="shared" si="24"/>
        <v>-9.277043348169643</v>
      </c>
      <c r="T66" s="179" t="s">
        <v>77</v>
      </c>
      <c r="V66" s="94"/>
      <c r="W66" s="94"/>
      <c r="X66" s="94"/>
      <c r="Y66" s="94"/>
      <c r="Z66" s="94"/>
    </row>
    <row r="67" spans="1:26" s="14" customFormat="1" ht="13.5" customHeight="1">
      <c r="A67" s="81" t="s">
        <v>36</v>
      </c>
      <c r="B67" s="37"/>
      <c r="C67" s="37"/>
      <c r="D67" s="37"/>
      <c r="E67" s="37"/>
      <c r="F67" s="37">
        <f t="shared" si="11"/>
        <v>0.713333333333333</v>
      </c>
      <c r="G67" s="37">
        <f t="shared" si="12"/>
        <v>2.59</v>
      </c>
      <c r="H67" s="37">
        <f t="shared" si="13"/>
        <v>-0.2333333333333334</v>
      </c>
      <c r="I67" s="37">
        <f t="shared" si="14"/>
        <v>-3.6199999999999997</v>
      </c>
      <c r="J67" s="37">
        <f t="shared" si="15"/>
        <v>-3.983333333333334</v>
      </c>
      <c r="K67" s="37">
        <f t="shared" si="16"/>
        <v>-2.97</v>
      </c>
      <c r="L67" s="37">
        <f t="shared" si="17"/>
        <v>0.013587456241356932</v>
      </c>
      <c r="M67" s="196">
        <f t="shared" si="18"/>
        <v>4.144131311879877</v>
      </c>
      <c r="N67" s="196">
        <f t="shared" si="19"/>
        <v>4.577464645213211</v>
      </c>
      <c r="O67" s="232">
        <f t="shared" si="25"/>
        <v>5.627210522305187</v>
      </c>
      <c r="P67" s="98">
        <f t="shared" si="26"/>
        <v>2.667482516000307</v>
      </c>
      <c r="Q67" s="232">
        <f t="shared" si="20"/>
        <v>-0.7105194407144815</v>
      </c>
      <c r="R67" s="98">
        <f t="shared" si="23"/>
        <v>-6.582336382238997</v>
      </c>
      <c r="S67" s="232">
        <f t="shared" si="24"/>
        <v>-14.012267601675147</v>
      </c>
      <c r="T67" s="178" t="s">
        <v>79</v>
      </c>
      <c r="V67" s="94"/>
      <c r="W67" s="94"/>
      <c r="X67" s="94"/>
      <c r="Y67" s="94"/>
      <c r="Z67" s="94"/>
    </row>
    <row r="68" spans="1:26" s="14" customFormat="1" ht="13.5" customHeight="1">
      <c r="A68" s="82" t="s">
        <v>37</v>
      </c>
      <c r="B68" s="36"/>
      <c r="C68" s="36"/>
      <c r="D68" s="36"/>
      <c r="E68" s="36"/>
      <c r="F68" s="36">
        <f t="shared" si="11"/>
        <v>-1.0466666666666666</v>
      </c>
      <c r="G68" s="36">
        <f t="shared" si="12"/>
        <v>-1.7866666666666664</v>
      </c>
      <c r="H68" s="36">
        <f t="shared" si="13"/>
        <v>-4.256666666666667</v>
      </c>
      <c r="I68" s="36">
        <f t="shared" si="14"/>
        <v>-2.8466666666666662</v>
      </c>
      <c r="J68" s="36">
        <f t="shared" si="15"/>
        <v>-2.763333333333333</v>
      </c>
      <c r="K68" s="36">
        <f t="shared" si="16"/>
        <v>-1.7566666666666666</v>
      </c>
      <c r="L68" s="36">
        <f t="shared" si="17"/>
        <v>-2.575707402293649</v>
      </c>
      <c r="M68" s="143">
        <f t="shared" si="18"/>
        <v>-0.49377348443127306</v>
      </c>
      <c r="N68" s="197">
        <f t="shared" si="19"/>
        <v>2.1895598489020602</v>
      </c>
      <c r="O68" s="233">
        <f t="shared" si="25"/>
        <v>2.5952672511957093</v>
      </c>
      <c r="P68" s="39">
        <f t="shared" si="26"/>
        <v>2.3520812247826286</v>
      </c>
      <c r="Q68" s="233">
        <f t="shared" si="20"/>
        <v>2.48497334254052</v>
      </c>
      <c r="R68" s="39">
        <f t="shared" si="23"/>
        <v>10.660862633479637</v>
      </c>
      <c r="S68" s="233">
        <f t="shared" si="24"/>
        <v>10.394497267401904</v>
      </c>
      <c r="T68" s="179" t="s">
        <v>80</v>
      </c>
      <c r="V68" s="94"/>
      <c r="W68" s="94"/>
      <c r="X68" s="94"/>
      <c r="Y68" s="94"/>
      <c r="Z68" s="94"/>
    </row>
    <row r="69" spans="1:26" s="14" customFormat="1" ht="13.5" customHeight="1">
      <c r="A69" s="81" t="s">
        <v>62</v>
      </c>
      <c r="B69" s="37"/>
      <c r="C69" s="37"/>
      <c r="D69" s="37"/>
      <c r="E69" s="37"/>
      <c r="F69" s="37">
        <f t="shared" si="11"/>
        <v>-8.770000000000001</v>
      </c>
      <c r="G69" s="37">
        <f t="shared" si="12"/>
        <v>-7.8066666666666675</v>
      </c>
      <c r="H69" s="37">
        <f t="shared" si="13"/>
        <v>-6.053333333333334</v>
      </c>
      <c r="I69" s="37">
        <f t="shared" si="14"/>
        <v>-3.2100000000000004</v>
      </c>
      <c r="J69" s="37">
        <f t="shared" si="15"/>
        <v>-2.2466666666666666</v>
      </c>
      <c r="K69" s="37">
        <f t="shared" si="16"/>
        <v>-2.4099999999999997</v>
      </c>
      <c r="L69" s="37">
        <f t="shared" si="17"/>
        <v>-0.6438614605226483</v>
      </c>
      <c r="M69" s="196">
        <f t="shared" si="18"/>
        <v>0.10412166561152958</v>
      </c>
      <c r="N69" s="196">
        <f t="shared" si="19"/>
        <v>1.5641216656115293</v>
      </c>
      <c r="O69" s="232">
        <f t="shared" si="25"/>
        <v>4.9913164594675115</v>
      </c>
      <c r="P69" s="98">
        <f t="shared" si="26"/>
        <v>9.732788363288854</v>
      </c>
      <c r="Q69" s="232">
        <f t="shared" si="20"/>
        <v>9.573408900139244</v>
      </c>
      <c r="R69" s="98">
        <f t="shared" si="23"/>
        <v>4.475407862750983</v>
      </c>
      <c r="S69" s="232">
        <f t="shared" si="24"/>
        <v>1.0361527681110336</v>
      </c>
      <c r="T69" s="178" t="s">
        <v>81</v>
      </c>
      <c r="V69" s="94"/>
      <c r="W69" s="94"/>
      <c r="X69" s="94"/>
      <c r="Y69" s="94"/>
      <c r="Z69" s="94"/>
    </row>
    <row r="70" spans="1:26" s="14" customFormat="1" ht="13.5" customHeight="1">
      <c r="A70" s="82" t="s">
        <v>51</v>
      </c>
      <c r="B70" s="36"/>
      <c r="C70" s="36"/>
      <c r="D70" s="36"/>
      <c r="E70" s="36"/>
      <c r="F70" s="36">
        <f t="shared" si="11"/>
        <v>-10.523333333333333</v>
      </c>
      <c r="G70" s="36">
        <f t="shared" si="12"/>
        <v>-0.57</v>
      </c>
      <c r="H70" s="36">
        <f t="shared" si="13"/>
        <v>-0.2133333333333333</v>
      </c>
      <c r="I70" s="36">
        <f t="shared" si="14"/>
        <v>-0.006666666666666654</v>
      </c>
      <c r="J70" s="36">
        <f t="shared" si="15"/>
        <v>-1.55</v>
      </c>
      <c r="K70" s="36">
        <f t="shared" si="16"/>
        <v>-2.5966666666666662</v>
      </c>
      <c r="L70" s="36">
        <f t="shared" si="17"/>
        <v>-4.800433499001236</v>
      </c>
      <c r="M70" s="143">
        <f t="shared" si="18"/>
        <v>-5.8973461021699265</v>
      </c>
      <c r="N70" s="197">
        <f t="shared" si="19"/>
        <v>-6.697346102169926</v>
      </c>
      <c r="O70" s="233">
        <f t="shared" si="25"/>
        <v>-6.2735792698353565</v>
      </c>
      <c r="P70" s="39">
        <f t="shared" si="26"/>
        <v>-4.8193281286330985</v>
      </c>
      <c r="Q70" s="233">
        <f t="shared" si="20"/>
        <v>-3.2596079862433753</v>
      </c>
      <c r="R70" s="39">
        <f t="shared" si="23"/>
        <v>-1.1666851374034015</v>
      </c>
      <c r="S70" s="233">
        <f t="shared" si="24"/>
        <v>0.017089684573736125</v>
      </c>
      <c r="T70" s="179" t="s">
        <v>70</v>
      </c>
      <c r="V70" s="94"/>
      <c r="W70" s="94"/>
      <c r="X70" s="94"/>
      <c r="Y70" s="94"/>
      <c r="Z70" s="94"/>
    </row>
    <row r="71" spans="1:26" s="14" customFormat="1" ht="13.5" customHeight="1">
      <c r="A71" s="81" t="s">
        <v>52</v>
      </c>
      <c r="B71" s="37"/>
      <c r="C71" s="37"/>
      <c r="D71" s="37"/>
      <c r="E71" s="37"/>
      <c r="F71" s="37">
        <f t="shared" si="11"/>
        <v>-2.7733333333333334</v>
      </c>
      <c r="G71" s="37">
        <f t="shared" si="12"/>
        <v>-0.64</v>
      </c>
      <c r="H71" s="37">
        <f t="shared" si="13"/>
        <v>-2.97</v>
      </c>
      <c r="I71" s="37">
        <f t="shared" si="14"/>
        <v>-3.9166666666666665</v>
      </c>
      <c r="J71" s="37">
        <f t="shared" si="15"/>
        <v>-4.913333333333333</v>
      </c>
      <c r="K71" s="37">
        <f t="shared" si="16"/>
        <v>-3.676666666666667</v>
      </c>
      <c r="L71" s="37">
        <f t="shared" si="17"/>
        <v>2.039826011948821</v>
      </c>
      <c r="M71" s="196">
        <f t="shared" si="18"/>
        <v>5.536181237150356</v>
      </c>
      <c r="N71" s="196">
        <f t="shared" si="19"/>
        <v>7.832847903817023</v>
      </c>
      <c r="O71" s="232">
        <f t="shared" si="25"/>
        <v>7.863021891868203</v>
      </c>
      <c r="P71" s="98">
        <f t="shared" si="26"/>
        <v>9.013395838312341</v>
      </c>
      <c r="Q71" s="232">
        <f t="shared" si="20"/>
        <v>17.122133523455734</v>
      </c>
      <c r="R71" s="98">
        <f t="shared" si="23"/>
        <v>14.819568143093365</v>
      </c>
      <c r="S71" s="232">
        <f t="shared" si="24"/>
        <v>16.079930883823575</v>
      </c>
      <c r="T71" s="178" t="s">
        <v>82</v>
      </c>
      <c r="V71" s="94"/>
      <c r="W71" s="94"/>
      <c r="X71" s="94"/>
      <c r="Y71" s="94"/>
      <c r="Z71" s="94"/>
    </row>
    <row r="72" spans="1:26" s="14" customFormat="1" ht="13.5" customHeight="1">
      <c r="A72" s="82" t="s">
        <v>38</v>
      </c>
      <c r="B72" s="36"/>
      <c r="C72" s="36"/>
      <c r="D72" s="36"/>
      <c r="E72" s="36"/>
      <c r="F72" s="36">
        <f t="shared" si="11"/>
        <v>-14.066666666666668</v>
      </c>
      <c r="G72" s="36">
        <f t="shared" si="12"/>
        <v>-10.16</v>
      </c>
      <c r="H72" s="36">
        <f t="shared" si="13"/>
        <v>-5.276666666666666</v>
      </c>
      <c r="I72" s="36">
        <f t="shared" si="14"/>
        <v>-0.3333333333333334</v>
      </c>
      <c r="J72" s="36">
        <f t="shared" si="15"/>
        <v>-2.236666666666667</v>
      </c>
      <c r="K72" s="36">
        <f t="shared" si="16"/>
        <v>-1.0633333333333332</v>
      </c>
      <c r="L72" s="36">
        <f t="shared" si="17"/>
        <v>7.9503481954266375</v>
      </c>
      <c r="M72" s="143">
        <f t="shared" si="18"/>
        <v>11.891352585702784</v>
      </c>
      <c r="N72" s="197">
        <f t="shared" si="19"/>
        <v>11.241352585702783</v>
      </c>
      <c r="O72" s="233">
        <f t="shared" si="25"/>
        <v>5.157671056942811</v>
      </c>
      <c r="P72" s="39">
        <f t="shared" si="26"/>
        <v>4.667905704092176</v>
      </c>
      <c r="Q72" s="233">
        <f t="shared" si="20"/>
        <v>2.9838243684148034</v>
      </c>
      <c r="R72" s="39">
        <f t="shared" si="23"/>
        <v>-0.27123258062853184</v>
      </c>
      <c r="S72" s="233">
        <f t="shared" si="24"/>
        <v>-3.3521800725475934</v>
      </c>
      <c r="T72" s="179" t="s">
        <v>82</v>
      </c>
      <c r="U72" s="90"/>
      <c r="V72" s="90"/>
      <c r="W72" s="90"/>
      <c r="X72" s="90"/>
      <c r="Y72" s="90"/>
      <c r="Z72" s="90"/>
    </row>
    <row r="73" spans="1:26" s="76" customFormat="1" ht="13.5" customHeight="1">
      <c r="A73" s="100" t="s">
        <v>21</v>
      </c>
      <c r="B73" s="101"/>
      <c r="C73" s="101"/>
      <c r="D73" s="101"/>
      <c r="E73" s="101"/>
      <c r="F73" s="101">
        <f>MIN(F53:F72)</f>
        <v>-14.066666666666668</v>
      </c>
      <c r="G73" s="101">
        <f aca="true" t="shared" si="27" ref="G73:M73">MIN(G53:G72)</f>
        <v>-10.16</v>
      </c>
      <c r="H73" s="101">
        <f t="shared" si="27"/>
        <v>-9.096666666666668</v>
      </c>
      <c r="I73" s="101">
        <f t="shared" si="27"/>
        <v>-7.51</v>
      </c>
      <c r="J73" s="102">
        <f t="shared" si="27"/>
        <v>-26.51</v>
      </c>
      <c r="K73" s="101">
        <f t="shared" si="27"/>
        <v>-31.99</v>
      </c>
      <c r="L73" s="101">
        <f t="shared" si="27"/>
        <v>-24.877085157026652</v>
      </c>
      <c r="M73" s="102">
        <f t="shared" si="27"/>
        <v>-12.511637396996584</v>
      </c>
      <c r="N73" s="208">
        <f aca="true" t="shared" si="28" ref="N73:S73">MIN(N53:N72)</f>
        <v>-11.933466772093574</v>
      </c>
      <c r="O73" s="242">
        <f t="shared" si="28"/>
        <v>-8.43510634838272</v>
      </c>
      <c r="P73" s="207">
        <f t="shared" si="28"/>
        <v>-8.917054080048642</v>
      </c>
      <c r="Q73" s="242">
        <f t="shared" si="28"/>
        <v>-6.219419582534513</v>
      </c>
      <c r="R73" s="207">
        <f t="shared" si="28"/>
        <v>-6.582336382238997</v>
      </c>
      <c r="S73" s="242">
        <f t="shared" si="28"/>
        <v>-14.012267601675147</v>
      </c>
      <c r="T73" s="210" t="s">
        <v>21</v>
      </c>
      <c r="V73" s="96"/>
      <c r="W73" s="96"/>
      <c r="X73" s="96"/>
      <c r="Y73" s="96"/>
      <c r="Z73" s="96"/>
    </row>
    <row r="74" spans="1:26" s="137" customFormat="1" ht="13.5" customHeight="1">
      <c r="A74" s="158" t="s">
        <v>22</v>
      </c>
      <c r="B74" s="159"/>
      <c r="C74" s="159"/>
      <c r="D74" s="159"/>
      <c r="E74" s="159"/>
      <c r="F74" s="159">
        <f>MAX(F53:F72)</f>
        <v>9.513333333333334</v>
      </c>
      <c r="G74" s="159">
        <f aca="true" t="shared" si="29" ref="G74:L74">MAX(G53:G72)</f>
        <v>9.336666666666666</v>
      </c>
      <c r="H74" s="159">
        <f t="shared" si="29"/>
        <v>8.496666666666668</v>
      </c>
      <c r="I74" s="159">
        <f t="shared" si="29"/>
        <v>5.0233333333333325</v>
      </c>
      <c r="J74" s="160">
        <f t="shared" si="29"/>
        <v>26.88</v>
      </c>
      <c r="K74" s="159">
        <f t="shared" si="29"/>
        <v>29.133333333333336</v>
      </c>
      <c r="L74" s="159">
        <f t="shared" si="29"/>
        <v>32.43078797844242</v>
      </c>
      <c r="M74" s="160">
        <f aca="true" t="shared" si="30" ref="M74:S74">MAX(M53:M72)</f>
        <v>11.891352585702784</v>
      </c>
      <c r="N74" s="209">
        <f t="shared" si="30"/>
        <v>11.241352585702783</v>
      </c>
      <c r="O74" s="243">
        <f t="shared" si="30"/>
        <v>13.025970300429899</v>
      </c>
      <c r="P74" s="268">
        <f t="shared" si="30"/>
        <v>9.732788363288854</v>
      </c>
      <c r="Q74" s="243">
        <f t="shared" si="30"/>
        <v>17.122133523455734</v>
      </c>
      <c r="R74" s="268">
        <f t="shared" si="30"/>
        <v>16.492606238823342</v>
      </c>
      <c r="S74" s="243">
        <f t="shared" si="30"/>
        <v>16.39988349701513</v>
      </c>
      <c r="T74" s="216" t="s">
        <v>22</v>
      </c>
      <c r="V74" s="139"/>
      <c r="W74" s="139"/>
      <c r="X74" s="139"/>
      <c r="Y74" s="139"/>
      <c r="Z74" s="139"/>
    </row>
    <row r="75" spans="1:26" s="14" customFormat="1" ht="13.5" customHeight="1">
      <c r="A75" s="42"/>
      <c r="B75" s="39"/>
      <c r="C75" s="39"/>
      <c r="D75" s="39"/>
      <c r="E75" s="39"/>
      <c r="F75" s="39"/>
      <c r="G75" s="39"/>
      <c r="I75" s="15"/>
      <c r="J75" s="15"/>
      <c r="T75" s="182" t="s">
        <v>0</v>
      </c>
      <c r="V75" s="94"/>
      <c r="W75" s="94"/>
      <c r="X75" s="94"/>
      <c r="Y75" s="94"/>
      <c r="Z75" s="94"/>
    </row>
    <row r="76" spans="1:26" s="14" customFormat="1" ht="13.5" customHeight="1">
      <c r="A76" s="1" t="str">
        <f>+$A$1</f>
        <v>K3/I3</v>
      </c>
      <c r="B76" s="2" t="str">
        <f>+$B$1</f>
        <v>www.unil.ch/idheap/comparatif</v>
      </c>
      <c r="C76" s="3"/>
      <c r="D76" s="4"/>
      <c r="E76" s="4"/>
      <c r="F76" s="5"/>
      <c r="G76" s="5"/>
      <c r="I76" s="5" t="str">
        <f>Intro!$C$20</f>
        <v>© IDHEAP</v>
      </c>
      <c r="J76" s="5" t="str">
        <f>Intro!$C$21</f>
        <v>Update :</v>
      </c>
      <c r="K76" s="6">
        <f ca="1">NOW()</f>
        <v>43090.7927556713</v>
      </c>
      <c r="V76" s="94"/>
      <c r="W76" s="94"/>
      <c r="X76" s="94"/>
      <c r="Y76" s="94"/>
      <c r="Z76" s="94"/>
    </row>
    <row r="77" spans="1:26" s="14" customFormat="1" ht="13.5" customHeight="1">
      <c r="A77" s="293" t="str">
        <f>+$A$2</f>
        <v>Zusätzliche Nettoverpflichtungen</v>
      </c>
      <c r="B77" s="293"/>
      <c r="C77" s="293"/>
      <c r="D77" s="293"/>
      <c r="E77" s="293"/>
      <c r="F77" s="297"/>
      <c r="G77" s="297"/>
      <c r="H77" s="46"/>
      <c r="I77" s="47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V77" s="94"/>
      <c r="W77" s="94"/>
      <c r="X77" s="94"/>
      <c r="Y77" s="94"/>
      <c r="Z77" s="94"/>
    </row>
    <row r="78" spans="1:26" s="14" customFormat="1" ht="13.5" customHeight="1" thickBot="1">
      <c r="A78" s="292" t="str">
        <f>+$A$3</f>
        <v>Nettoverpflichtungen in % der laufenden Ausgaben des Rechnungsjahres</v>
      </c>
      <c r="B78" s="292"/>
      <c r="C78" s="292"/>
      <c r="D78" s="292"/>
      <c r="E78" s="292"/>
      <c r="F78" s="292"/>
      <c r="G78" s="10"/>
      <c r="H78" s="9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94"/>
      <c r="W78" s="94"/>
      <c r="X78" s="94"/>
      <c r="Y78" s="94"/>
      <c r="Z78" s="94"/>
    </row>
    <row r="79" spans="1:26" s="14" customFormat="1" ht="13.5" customHeight="1" thickTop="1">
      <c r="A79" s="293" t="str">
        <f>+$A$4</f>
        <v>Engagements nets supplémentaires</v>
      </c>
      <c r="B79" s="293"/>
      <c r="C79" s="293"/>
      <c r="D79" s="293"/>
      <c r="E79" s="293"/>
      <c r="F79" s="296"/>
      <c r="G79" s="296"/>
      <c r="H79" s="46"/>
      <c r="I79" s="47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V79" s="94"/>
      <c r="W79" s="94"/>
      <c r="X79" s="94"/>
      <c r="Y79" s="94"/>
      <c r="Z79" s="94"/>
    </row>
    <row r="80" spans="1:20" ht="13.5" customHeight="1" thickBot="1">
      <c r="A80" s="292" t="str">
        <f>+$A$5</f>
        <v>Engagements net en pourcentage des dépenses courantes de l'exercice</v>
      </c>
      <c r="B80" s="292"/>
      <c r="C80" s="292"/>
      <c r="D80" s="292"/>
      <c r="E80" s="292"/>
      <c r="F80" s="292"/>
      <c r="G80" s="10"/>
      <c r="H80" s="9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6" s="14" customFormat="1" ht="13.5" customHeight="1" thickTop="1">
      <c r="A81" s="42"/>
      <c r="B81" s="39"/>
      <c r="C81" s="39"/>
      <c r="D81" s="39"/>
      <c r="E81" s="39"/>
      <c r="F81" s="39"/>
      <c r="G81" s="39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V81" s="94"/>
      <c r="W81" s="94"/>
      <c r="X81" s="94"/>
      <c r="Y81" s="94"/>
      <c r="Z81" s="94"/>
    </row>
    <row r="82" spans="1:26" s="14" customFormat="1" ht="13.5" customHeight="1">
      <c r="A82" s="25" t="s">
        <v>2</v>
      </c>
      <c r="B82" s="26" t="s">
        <v>84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V82" s="94"/>
      <c r="W82" s="94"/>
      <c r="X82" s="94"/>
      <c r="Y82" s="94"/>
      <c r="Z82" s="94"/>
    </row>
    <row r="83" spans="1:26" s="14" customFormat="1" ht="13.5" customHeight="1">
      <c r="A83" s="25" t="s">
        <v>3</v>
      </c>
      <c r="B83" s="29"/>
      <c r="C83" s="30"/>
      <c r="D83" s="30"/>
      <c r="E83" s="30"/>
      <c r="F83" s="30"/>
      <c r="G83" s="30"/>
      <c r="H83" s="30"/>
      <c r="I83" s="30"/>
      <c r="J83" s="30"/>
      <c r="K83" s="30" t="s">
        <v>46</v>
      </c>
      <c r="L83" s="70" t="s">
        <v>54</v>
      </c>
      <c r="M83" s="31" t="s">
        <v>63</v>
      </c>
      <c r="N83" s="194" t="s">
        <v>177</v>
      </c>
      <c r="O83" s="194" t="s">
        <v>180</v>
      </c>
      <c r="P83" s="276" t="s">
        <v>183</v>
      </c>
      <c r="Q83" s="194" t="s">
        <v>184</v>
      </c>
      <c r="R83" s="194" t="s">
        <v>187</v>
      </c>
      <c r="S83" s="194" t="s">
        <v>191</v>
      </c>
      <c r="T83" s="176"/>
      <c r="V83" s="94"/>
      <c r="W83" s="94"/>
      <c r="X83" s="94"/>
      <c r="Y83" s="94"/>
      <c r="Z83" s="94"/>
    </row>
    <row r="84" spans="1:26" s="14" customFormat="1" ht="13.5" customHeight="1">
      <c r="A84" s="32"/>
      <c r="B84" s="33"/>
      <c r="C84" s="34"/>
      <c r="D84" s="34"/>
      <c r="E84" s="34"/>
      <c r="F84" s="34"/>
      <c r="G84" s="34"/>
      <c r="H84" s="34"/>
      <c r="I84" s="34"/>
      <c r="J84" s="35"/>
      <c r="K84" s="35"/>
      <c r="L84" s="73"/>
      <c r="M84" s="73"/>
      <c r="N84" s="195"/>
      <c r="O84" s="195"/>
      <c r="P84" s="282"/>
      <c r="Q84" s="195"/>
      <c r="R84" s="195"/>
      <c r="S84" s="195"/>
      <c r="T84" s="177"/>
      <c r="V84" s="94"/>
      <c r="W84" s="94"/>
      <c r="X84" s="94"/>
      <c r="Y84" s="94"/>
      <c r="Z84" s="94"/>
    </row>
    <row r="85" spans="1:26" s="14" customFormat="1" ht="13.5" customHeight="1">
      <c r="A85" s="81" t="s">
        <v>27</v>
      </c>
      <c r="B85" s="37"/>
      <c r="C85" s="37"/>
      <c r="D85" s="37"/>
      <c r="E85" s="37"/>
      <c r="F85" s="37"/>
      <c r="G85" s="37"/>
      <c r="H85" s="37"/>
      <c r="I85" s="37"/>
      <c r="J85" s="37"/>
      <c r="K85" s="37">
        <f>SUM(D21:K21)/8</f>
        <v>-1.3025</v>
      </c>
      <c r="L85" s="37">
        <f>SUM(E21:L21)/8</f>
        <v>-0.713670807769111</v>
      </c>
      <c r="M85" s="196">
        <f>SUM(D21:M21)/10</f>
        <v>-0.8982703669576806</v>
      </c>
      <c r="N85" s="196">
        <f>SUM(E21:N21)/10</f>
        <v>-0.6962703669576806</v>
      </c>
      <c r="O85" s="196">
        <f>SUM(F21:O21)/10</f>
        <v>0.0007296330423193442</v>
      </c>
      <c r="P85" s="278">
        <f>SUM(G21:P21)/10</f>
        <v>0.08719337661740059</v>
      </c>
      <c r="Q85" s="196">
        <f>SUM(H21:Q21)/10</f>
        <v>-0.06603262383425959</v>
      </c>
      <c r="R85" s="196">
        <f>SUM(I21:R21)/10</f>
        <v>1.129595770806699</v>
      </c>
      <c r="S85" s="196">
        <f>SUM(J21:S21)/10</f>
        <v>2.3247401961348553</v>
      </c>
      <c r="T85" s="178" t="s">
        <v>69</v>
      </c>
      <c r="V85" s="94"/>
      <c r="W85" s="94"/>
      <c r="X85" s="94"/>
      <c r="Y85" s="94"/>
      <c r="Z85" s="94"/>
    </row>
    <row r="86" spans="1:26" s="14" customFormat="1" ht="13.5" customHeight="1">
      <c r="A86" s="82" t="s">
        <v>28</v>
      </c>
      <c r="B86" s="36"/>
      <c r="C86" s="36"/>
      <c r="D86" s="36"/>
      <c r="E86" s="36"/>
      <c r="F86" s="36"/>
      <c r="G86" s="36"/>
      <c r="H86" s="36"/>
      <c r="I86" s="36"/>
      <c r="J86" s="36"/>
      <c r="K86" s="36">
        <f aca="true" t="shared" si="31" ref="K86:L104">SUM(D22:K22)/8</f>
        <v>-2.46625</v>
      </c>
      <c r="L86" s="36">
        <f t="shared" si="31"/>
        <v>-1.7956516126261104</v>
      </c>
      <c r="M86" s="143">
        <f aca="true" t="shared" si="32" ref="M86:M104">SUM(D22:M22)/10</f>
        <v>-3.446053194615704</v>
      </c>
      <c r="N86" s="197">
        <f aca="true" t="shared" si="33" ref="N86:N104">SUM(E22:N22)/10</f>
        <v>-3.946053194615704</v>
      </c>
      <c r="O86" s="197">
        <f>SUM(F22:O22)/10</f>
        <v>-3.721053194615704</v>
      </c>
      <c r="P86" s="279">
        <f>SUM(G22:P22)/10</f>
        <v>-4.165224009297416</v>
      </c>
      <c r="Q86" s="197">
        <f aca="true" t="shared" si="34" ref="Q86:Q104">SUM(H22:Q22)/10</f>
        <v>-4.726627969514997</v>
      </c>
      <c r="R86" s="197">
        <f>SUM(I22:R22)/10</f>
        <v>-4.436833955481579</v>
      </c>
      <c r="S86" s="197">
        <f>SUM(J22:S22)/10</f>
        <v>-4.073776961851749</v>
      </c>
      <c r="T86" s="179" t="s">
        <v>70</v>
      </c>
      <c r="V86" s="94"/>
      <c r="W86" s="94"/>
      <c r="X86" s="94"/>
      <c r="Y86" s="94"/>
      <c r="Z86" s="94"/>
    </row>
    <row r="87" spans="1:26" s="14" customFormat="1" ht="13.5" customHeight="1">
      <c r="A87" s="81" t="s">
        <v>181</v>
      </c>
      <c r="B87" s="37"/>
      <c r="C87" s="37"/>
      <c r="D87" s="37"/>
      <c r="E87" s="37"/>
      <c r="F87" s="37"/>
      <c r="G87" s="37"/>
      <c r="H87" s="37"/>
      <c r="I87" s="37"/>
      <c r="J87" s="37"/>
      <c r="K87" s="37">
        <f t="shared" si="31"/>
        <v>8.14375</v>
      </c>
      <c r="L87" s="37">
        <f t="shared" si="31"/>
        <v>10.207795491915904</v>
      </c>
      <c r="M87" s="196">
        <f t="shared" si="32"/>
        <v>7.825798200756315</v>
      </c>
      <c r="N87" s="196"/>
      <c r="O87" s="196"/>
      <c r="P87" s="278"/>
      <c r="Q87" s="196"/>
      <c r="R87" s="196"/>
      <c r="S87" s="196"/>
      <c r="T87" s="178" t="s">
        <v>70</v>
      </c>
      <c r="V87" s="94"/>
      <c r="W87" s="94"/>
      <c r="X87" s="94"/>
      <c r="Y87" s="94"/>
      <c r="Z87" s="94"/>
    </row>
    <row r="88" spans="1:26" s="14" customFormat="1" ht="13.5" customHeight="1">
      <c r="A88" s="82" t="s">
        <v>29</v>
      </c>
      <c r="B88" s="36"/>
      <c r="C88" s="36"/>
      <c r="D88" s="36"/>
      <c r="E88" s="36"/>
      <c r="F88" s="36"/>
      <c r="G88" s="36"/>
      <c r="H88" s="36"/>
      <c r="I88" s="36"/>
      <c r="J88" s="36"/>
      <c r="K88" s="36">
        <f t="shared" si="31"/>
        <v>-3.29625</v>
      </c>
      <c r="L88" s="36">
        <f t="shared" si="31"/>
        <v>-2.175792639951961</v>
      </c>
      <c r="M88" s="143">
        <f t="shared" si="32"/>
        <v>-1.6288804379353874</v>
      </c>
      <c r="N88" s="197">
        <f t="shared" si="33"/>
        <v>-0.9578804379353872</v>
      </c>
      <c r="O88" s="197">
        <f aca="true" t="shared" si="35" ref="O88:O94">SUM(F24:O24)/10</f>
        <v>-0.5428804379353873</v>
      </c>
      <c r="P88" s="279">
        <f aca="true" t="shared" si="36" ref="P88:P94">SUM(G24:P24)/10</f>
        <v>-0.32611504993716417</v>
      </c>
      <c r="Q88" s="197">
        <f t="shared" si="34"/>
        <v>-0.3517913059648786</v>
      </c>
      <c r="R88" s="197">
        <f aca="true" t="shared" si="37" ref="R88:R104">SUM(I24:R24)/10</f>
        <v>-0.7330412705471051</v>
      </c>
      <c r="S88" s="197">
        <f aca="true" t="shared" si="38" ref="S88:S104">SUM(J24:S24)/10</f>
        <v>-1.0895803889032634</v>
      </c>
      <c r="T88" s="179" t="s">
        <v>71</v>
      </c>
      <c r="V88" s="94"/>
      <c r="W88" s="94"/>
      <c r="X88" s="94"/>
      <c r="Y88" s="94"/>
      <c r="Z88" s="94"/>
    </row>
    <row r="89" spans="1:26" s="14" customFormat="1" ht="13.5" customHeight="1">
      <c r="A89" s="81" t="s">
        <v>30</v>
      </c>
      <c r="B89" s="37"/>
      <c r="C89" s="37"/>
      <c r="D89" s="37"/>
      <c r="E89" s="37"/>
      <c r="F89" s="37"/>
      <c r="G89" s="37"/>
      <c r="H89" s="37"/>
      <c r="I89" s="37"/>
      <c r="J89" s="37"/>
      <c r="K89" s="37">
        <f t="shared" si="31"/>
        <v>4.1225000000000005</v>
      </c>
      <c r="L89" s="37">
        <f t="shared" si="31"/>
        <v>4.282343331265963</v>
      </c>
      <c r="M89" s="196">
        <f t="shared" si="32"/>
        <v>4.0291653860869125</v>
      </c>
      <c r="N89" s="196">
        <f t="shared" si="33"/>
        <v>4.517165386086912</v>
      </c>
      <c r="O89" s="196">
        <f t="shared" si="35"/>
        <v>4.834165386086912</v>
      </c>
      <c r="P89" s="278">
        <f t="shared" si="36"/>
        <v>3.866069143991518</v>
      </c>
      <c r="Q89" s="196">
        <f t="shared" si="34"/>
        <v>3.102344293060219</v>
      </c>
      <c r="R89" s="196">
        <f t="shared" si="37"/>
        <v>2.9801202677463574</v>
      </c>
      <c r="S89" s="196">
        <f t="shared" si="38"/>
        <v>2.8001803420872635</v>
      </c>
      <c r="T89" s="178" t="s">
        <v>72</v>
      </c>
      <c r="V89" s="94"/>
      <c r="W89" s="94"/>
      <c r="X89" s="94"/>
      <c r="Y89" s="94"/>
      <c r="Z89" s="94"/>
    </row>
    <row r="90" spans="1:26" s="14" customFormat="1" ht="13.5" customHeight="1">
      <c r="A90" s="82" t="s">
        <v>48</v>
      </c>
      <c r="B90" s="36"/>
      <c r="C90" s="36"/>
      <c r="D90" s="36"/>
      <c r="E90" s="36"/>
      <c r="F90" s="36"/>
      <c r="G90" s="36"/>
      <c r="H90" s="36"/>
      <c r="I90" s="36"/>
      <c r="J90" s="36"/>
      <c r="K90" s="36">
        <f t="shared" si="31"/>
        <v>0.3012499999999998</v>
      </c>
      <c r="L90" s="36">
        <f t="shared" si="31"/>
        <v>-1.3483147824873774</v>
      </c>
      <c r="M90" s="143">
        <f t="shared" si="32"/>
        <v>1.3921392641390675</v>
      </c>
      <c r="N90" s="197">
        <f t="shared" si="33"/>
        <v>0.7521392641390677</v>
      </c>
      <c r="O90" s="197">
        <f t="shared" si="35"/>
        <v>2.515139264139068</v>
      </c>
      <c r="P90" s="279">
        <f t="shared" si="36"/>
        <v>2.60804606299529</v>
      </c>
      <c r="Q90" s="197">
        <f t="shared" si="34"/>
        <v>3.258493764552262</v>
      </c>
      <c r="R90" s="197">
        <f t="shared" si="37"/>
        <v>2.79792942757022</v>
      </c>
      <c r="S90" s="197">
        <f t="shared" si="38"/>
        <v>3.7612329416890034</v>
      </c>
      <c r="T90" s="179" t="s">
        <v>78</v>
      </c>
      <c r="V90" s="94"/>
      <c r="W90" s="94"/>
      <c r="X90" s="94"/>
      <c r="Y90" s="94"/>
      <c r="Z90" s="94"/>
    </row>
    <row r="91" spans="1:26" s="14" customFormat="1" ht="13.5" customHeight="1">
      <c r="A91" s="81" t="s">
        <v>49</v>
      </c>
      <c r="B91" s="37"/>
      <c r="C91" s="37"/>
      <c r="D91" s="37"/>
      <c r="E91" s="37"/>
      <c r="F91" s="37"/>
      <c r="G91" s="37"/>
      <c r="H91" s="37"/>
      <c r="I91" s="37"/>
      <c r="J91" s="37"/>
      <c r="K91" s="37">
        <f t="shared" si="31"/>
        <v>-1.8712499999999996</v>
      </c>
      <c r="L91" s="37">
        <f t="shared" si="31"/>
        <v>-3.0983184351752273</v>
      </c>
      <c r="M91" s="196">
        <f t="shared" si="32"/>
        <v>-4.572040031628072</v>
      </c>
      <c r="N91" s="196">
        <f t="shared" si="33"/>
        <v>-4.763040031628071</v>
      </c>
      <c r="O91" s="196">
        <f t="shared" si="35"/>
        <v>-3.971040031628072</v>
      </c>
      <c r="P91" s="278">
        <f t="shared" si="36"/>
        <v>-4.661487667426006</v>
      </c>
      <c r="Q91" s="196">
        <f t="shared" si="34"/>
        <v>-3.042532214243555</v>
      </c>
      <c r="R91" s="196">
        <f t="shared" si="37"/>
        <v>-2.7110184228574705</v>
      </c>
      <c r="S91" s="196">
        <f t="shared" si="38"/>
        <v>-1.4678356770139662</v>
      </c>
      <c r="T91" s="178" t="s">
        <v>73</v>
      </c>
      <c r="V91" s="94"/>
      <c r="W91" s="94"/>
      <c r="X91" s="94"/>
      <c r="Y91" s="94"/>
      <c r="Z91" s="94"/>
    </row>
    <row r="92" spans="1:26" s="14" customFormat="1" ht="13.5" customHeight="1">
      <c r="A92" s="82" t="s">
        <v>31</v>
      </c>
      <c r="B92" s="36"/>
      <c r="C92" s="36"/>
      <c r="D92" s="36"/>
      <c r="E92" s="36"/>
      <c r="F92" s="36"/>
      <c r="G92" s="36"/>
      <c r="H92" s="36"/>
      <c r="I92" s="36"/>
      <c r="J92" s="36"/>
      <c r="K92" s="36">
        <f t="shared" si="31"/>
        <v>-0.09375</v>
      </c>
      <c r="L92" s="36">
        <f t="shared" si="31"/>
        <v>0.41134824905584433</v>
      </c>
      <c r="M92" s="143">
        <f t="shared" si="32"/>
        <v>0.32327306615254814</v>
      </c>
      <c r="N92" s="197">
        <f t="shared" si="33"/>
        <v>0.21327306615254815</v>
      </c>
      <c r="O92" s="197">
        <f t="shared" si="35"/>
        <v>-0.028726933847451806</v>
      </c>
      <c r="P92" s="279">
        <f t="shared" si="36"/>
        <v>-0.4461134563487148</v>
      </c>
      <c r="Q92" s="197">
        <f t="shared" si="34"/>
        <v>2.307952079701095</v>
      </c>
      <c r="R92" s="197">
        <f t="shared" si="37"/>
        <v>1.4621812039695232</v>
      </c>
      <c r="S92" s="197">
        <f t="shared" si="38"/>
        <v>2.245276817413254</v>
      </c>
      <c r="T92" s="179" t="s">
        <v>74</v>
      </c>
      <c r="V92" s="94"/>
      <c r="W92" s="94"/>
      <c r="X92" s="94"/>
      <c r="Y92" s="94"/>
      <c r="Z92" s="94"/>
    </row>
    <row r="93" spans="1:26" s="14" customFormat="1" ht="13.5" customHeight="1">
      <c r="A93" s="81" t="s">
        <v>32</v>
      </c>
      <c r="B93" s="37"/>
      <c r="C93" s="37"/>
      <c r="D93" s="37"/>
      <c r="E93" s="37"/>
      <c r="F93" s="37"/>
      <c r="G93" s="37"/>
      <c r="H93" s="37"/>
      <c r="I93" s="37"/>
      <c r="J93" s="37"/>
      <c r="K93" s="37">
        <f t="shared" si="31"/>
        <v>-5.94875</v>
      </c>
      <c r="L93" s="37">
        <f t="shared" si="31"/>
        <v>-5.944395112502685</v>
      </c>
      <c r="M93" s="196">
        <f t="shared" si="32"/>
        <v>-6.719491219098975</v>
      </c>
      <c r="N93" s="196">
        <f t="shared" si="33"/>
        <v>-5.251491219098975</v>
      </c>
      <c r="O93" s="196">
        <f t="shared" si="35"/>
        <v>-3.5664912190989746</v>
      </c>
      <c r="P93" s="278">
        <f t="shared" si="36"/>
        <v>-4.334675858494827</v>
      </c>
      <c r="Q93" s="196">
        <f t="shared" si="34"/>
        <v>-4.406738318192158</v>
      </c>
      <c r="R93" s="196">
        <f t="shared" si="37"/>
        <v>-4.709817130083798</v>
      </c>
      <c r="S93" s="196">
        <f t="shared" si="38"/>
        <v>-4.071892413860036</v>
      </c>
      <c r="T93" s="178" t="s">
        <v>75</v>
      </c>
      <c r="V93" s="94"/>
      <c r="W93" s="94"/>
      <c r="X93" s="94"/>
      <c r="Y93" s="94"/>
      <c r="Z93" s="94"/>
    </row>
    <row r="94" spans="1:26" s="14" customFormat="1" ht="13.5" customHeight="1">
      <c r="A94" s="82" t="s">
        <v>50</v>
      </c>
      <c r="B94" s="36"/>
      <c r="C94" s="36"/>
      <c r="D94" s="36"/>
      <c r="E94" s="36"/>
      <c r="F94" s="36"/>
      <c r="G94" s="36"/>
      <c r="H94" s="36"/>
      <c r="I94" s="36"/>
      <c r="J94" s="36"/>
      <c r="K94" s="36">
        <f t="shared" si="31"/>
        <v>-0.42375000000000007</v>
      </c>
      <c r="L94" s="36">
        <f t="shared" si="31"/>
        <v>-1.1997785793782667</v>
      </c>
      <c r="M94" s="143">
        <f t="shared" si="32"/>
        <v>0.1282271733727871</v>
      </c>
      <c r="N94" s="197">
        <f t="shared" si="33"/>
        <v>-1.2407728266272129</v>
      </c>
      <c r="O94" s="197">
        <f t="shared" si="35"/>
        <v>-1.604772826627213</v>
      </c>
      <c r="P94" s="279">
        <f t="shared" si="36"/>
        <v>-1.4309042853729204</v>
      </c>
      <c r="Q94" s="197">
        <f t="shared" si="34"/>
        <v>-0.9438304939591585</v>
      </c>
      <c r="R94" s="197">
        <f t="shared" si="37"/>
        <v>-0.6004533121597581</v>
      </c>
      <c r="S94" s="197">
        <f t="shared" si="38"/>
        <v>-0.5095321433657134</v>
      </c>
      <c r="T94" s="179" t="s">
        <v>70</v>
      </c>
      <c r="V94" s="94"/>
      <c r="W94" s="94"/>
      <c r="X94" s="94"/>
      <c r="Y94" s="94"/>
      <c r="Z94" s="94"/>
    </row>
    <row r="95" spans="1:26" s="14" customFormat="1" ht="13.5" customHeight="1">
      <c r="A95" s="81" t="s">
        <v>56</v>
      </c>
      <c r="B95" s="37"/>
      <c r="C95" s="37"/>
      <c r="D95" s="37"/>
      <c r="E95" s="37"/>
      <c r="F95" s="37"/>
      <c r="G95" s="37"/>
      <c r="H95" s="37"/>
      <c r="I95" s="37"/>
      <c r="J95" s="37"/>
      <c r="K95" s="37">
        <v>-10.8</v>
      </c>
      <c r="L95" s="37">
        <v>-10.13</v>
      </c>
      <c r="M95" s="196">
        <v>-6.96</v>
      </c>
      <c r="N95" s="196">
        <v>-7.12</v>
      </c>
      <c r="O95" s="196">
        <v>-7.12</v>
      </c>
      <c r="P95" s="278">
        <v>-7.12</v>
      </c>
      <c r="Q95" s="196">
        <f t="shared" si="34"/>
        <v>-5.53826779238799</v>
      </c>
      <c r="R95" s="196">
        <f t="shared" si="37"/>
        <v>-2.846218128352999</v>
      </c>
      <c r="S95" s="196">
        <f t="shared" si="38"/>
        <v>0.8760071040800254</v>
      </c>
      <c r="T95" s="178" t="s">
        <v>77</v>
      </c>
      <c r="V95" s="94"/>
      <c r="W95" s="94"/>
      <c r="X95" s="94"/>
      <c r="Y95" s="94"/>
      <c r="Z95" s="94"/>
    </row>
    <row r="96" spans="1:26" s="14" customFormat="1" ht="13.5" customHeight="1">
      <c r="A96" s="82" t="s">
        <v>33</v>
      </c>
      <c r="B96" s="36"/>
      <c r="C96" s="36"/>
      <c r="D96" s="36"/>
      <c r="E96" s="36"/>
      <c r="F96" s="36"/>
      <c r="G96" s="36"/>
      <c r="H96" s="36"/>
      <c r="I96" s="36"/>
      <c r="J96" s="36"/>
      <c r="K96" s="36">
        <f t="shared" si="31"/>
        <v>4.38375</v>
      </c>
      <c r="L96" s="36">
        <f t="shared" si="31"/>
        <v>4.71645346822396</v>
      </c>
      <c r="M96" s="143">
        <f t="shared" si="32"/>
        <v>3.8244174104691653</v>
      </c>
      <c r="N96" s="197">
        <f t="shared" si="33"/>
        <v>3.821417410469165</v>
      </c>
      <c r="O96" s="197">
        <f aca="true" t="shared" si="39" ref="O96:O104">SUM(F32:O32)/10</f>
        <v>3.6534174104691646</v>
      </c>
      <c r="P96" s="279">
        <f aca="true" t="shared" si="40" ref="P96:P104">SUM(G32:P32)/10</f>
        <v>2.2017923428418844</v>
      </c>
      <c r="Q96" s="197">
        <f t="shared" si="34"/>
        <v>1.921713034603221</v>
      </c>
      <c r="R96" s="197">
        <f t="shared" si="37"/>
        <v>1.28328006018839</v>
      </c>
      <c r="S96" s="197">
        <f t="shared" si="38"/>
        <v>1.3125544570851475</v>
      </c>
      <c r="T96" s="179" t="s">
        <v>76</v>
      </c>
      <c r="V96" s="94"/>
      <c r="W96" s="94"/>
      <c r="X96" s="94"/>
      <c r="Y96" s="94"/>
      <c r="Z96" s="94"/>
    </row>
    <row r="97" spans="1:26" s="14" customFormat="1" ht="13.5" customHeight="1">
      <c r="A97" s="81" t="s">
        <v>34</v>
      </c>
      <c r="B97" s="37"/>
      <c r="C97" s="37"/>
      <c r="D97" s="37"/>
      <c r="E97" s="37"/>
      <c r="F97" s="37"/>
      <c r="G97" s="37"/>
      <c r="H97" s="37"/>
      <c r="I97" s="37"/>
      <c r="J97" s="37"/>
      <c r="K97" s="37">
        <f t="shared" si="31"/>
        <v>-3.5949999999999993</v>
      </c>
      <c r="L97" s="37">
        <f t="shared" si="31"/>
        <v>-3.941002645389967</v>
      </c>
      <c r="M97" s="196">
        <f t="shared" si="32"/>
        <v>-1.828539695319364</v>
      </c>
      <c r="N97" s="196">
        <f t="shared" si="33"/>
        <v>-2.0405396953193646</v>
      </c>
      <c r="O97" s="196">
        <f t="shared" si="39"/>
        <v>0.554460304680635</v>
      </c>
      <c r="P97" s="278">
        <f t="shared" si="40"/>
        <v>0.5891178509918517</v>
      </c>
      <c r="Q97" s="196">
        <f t="shared" si="34"/>
        <v>0.3767682839606061</v>
      </c>
      <c r="R97" s="196">
        <f t="shared" si="37"/>
        <v>0.10595410885775199</v>
      </c>
      <c r="S97" s="196">
        <f t="shared" si="38"/>
        <v>-0.1881624219437617</v>
      </c>
      <c r="T97" s="178" t="s">
        <v>78</v>
      </c>
      <c r="V97" s="94"/>
      <c r="W97" s="94"/>
      <c r="X97" s="94"/>
      <c r="Y97" s="94"/>
      <c r="Z97" s="94"/>
    </row>
    <row r="98" spans="1:26" s="14" customFormat="1" ht="13.5" customHeight="1">
      <c r="A98" s="82" t="s">
        <v>35</v>
      </c>
      <c r="B98" s="36"/>
      <c r="C98" s="36"/>
      <c r="D98" s="36"/>
      <c r="E98" s="36"/>
      <c r="F98" s="36"/>
      <c r="G98" s="36"/>
      <c r="H98" s="36"/>
      <c r="I98" s="36"/>
      <c r="J98" s="36"/>
      <c r="K98" s="36">
        <f t="shared" si="31"/>
        <v>-4.521249999999999</v>
      </c>
      <c r="L98" s="36">
        <f t="shared" si="31"/>
        <v>-6.258906933884994</v>
      </c>
      <c r="M98" s="143">
        <f t="shared" si="32"/>
        <v>-4.671309999920223</v>
      </c>
      <c r="N98" s="197">
        <f t="shared" si="33"/>
        <v>-5.900309999920223</v>
      </c>
      <c r="O98" s="197">
        <f t="shared" si="39"/>
        <v>-7.263309999920223</v>
      </c>
      <c r="P98" s="279">
        <f t="shared" si="40"/>
        <v>-8.429426223934815</v>
      </c>
      <c r="Q98" s="197">
        <f t="shared" si="34"/>
        <v>-9.535135874680577</v>
      </c>
      <c r="R98" s="197">
        <f t="shared" si="37"/>
        <v>-10.556461379094975</v>
      </c>
      <c r="S98" s="197">
        <f t="shared" si="38"/>
        <v>-12.71953922838571</v>
      </c>
      <c r="T98" s="179" t="s">
        <v>77</v>
      </c>
      <c r="V98" s="94"/>
      <c r="W98" s="94"/>
      <c r="X98" s="94"/>
      <c r="Y98" s="94"/>
      <c r="Z98" s="94"/>
    </row>
    <row r="99" spans="1:26" s="14" customFormat="1" ht="13.5" customHeight="1">
      <c r="A99" s="81" t="s">
        <v>36</v>
      </c>
      <c r="B99" s="37"/>
      <c r="C99" s="37"/>
      <c r="D99" s="37"/>
      <c r="E99" s="37"/>
      <c r="F99" s="37"/>
      <c r="G99" s="37"/>
      <c r="H99" s="37"/>
      <c r="I99" s="37"/>
      <c r="J99" s="37"/>
      <c r="K99" s="37">
        <f t="shared" si="31"/>
        <v>-1.5600000000000003</v>
      </c>
      <c r="L99" s="37">
        <f t="shared" si="31"/>
        <v>-0.2749047039094914</v>
      </c>
      <c r="M99" s="196">
        <f t="shared" si="32"/>
        <v>0.17723939356396307</v>
      </c>
      <c r="N99" s="196">
        <f t="shared" si="33"/>
        <v>0.7732393935639632</v>
      </c>
      <c r="O99" s="196">
        <f t="shared" si="39"/>
        <v>1.107239393563963</v>
      </c>
      <c r="P99" s="278">
        <f t="shared" si="40"/>
        <v>0.7634841483640554</v>
      </c>
      <c r="Q99" s="196">
        <f t="shared" si="34"/>
        <v>-0.21691643865038124</v>
      </c>
      <c r="R99" s="196">
        <f t="shared" si="37"/>
        <v>-0.7974615211077356</v>
      </c>
      <c r="S99" s="196">
        <f t="shared" si="38"/>
        <v>-2.354196132138488</v>
      </c>
      <c r="T99" s="178" t="s">
        <v>79</v>
      </c>
      <c r="V99" s="94"/>
      <c r="W99" s="94"/>
      <c r="X99" s="94"/>
      <c r="Y99" s="94"/>
      <c r="Z99" s="94"/>
    </row>
    <row r="100" spans="1:26" s="14" customFormat="1" ht="13.5" customHeight="1">
      <c r="A100" s="82" t="s">
        <v>37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>
        <f t="shared" si="31"/>
        <v>-2.61625</v>
      </c>
      <c r="L100" s="36">
        <f t="shared" si="31"/>
        <v>-2.3146402758601186</v>
      </c>
      <c r="M100" s="143">
        <f t="shared" si="32"/>
        <v>-1.6021320453293821</v>
      </c>
      <c r="N100" s="197">
        <f t="shared" si="33"/>
        <v>-1.347132045329382</v>
      </c>
      <c r="O100" s="197">
        <f t="shared" si="39"/>
        <v>-0.873132045329382</v>
      </c>
      <c r="P100" s="279">
        <f t="shared" si="40"/>
        <v>-0.5825076778945935</v>
      </c>
      <c r="Q100" s="197">
        <f t="shared" si="34"/>
        <v>-0.06564004256722597</v>
      </c>
      <c r="R100" s="197">
        <f t="shared" si="37"/>
        <v>3.6021267447145093</v>
      </c>
      <c r="S100" s="197">
        <f t="shared" si="38"/>
        <v>3.389841502325978</v>
      </c>
      <c r="T100" s="179" t="s">
        <v>80</v>
      </c>
      <c r="V100" s="94"/>
      <c r="W100" s="94"/>
      <c r="X100" s="94"/>
      <c r="Y100" s="94"/>
      <c r="Z100" s="94"/>
    </row>
    <row r="101" spans="1:26" s="14" customFormat="1" ht="13.5" customHeight="1">
      <c r="A101" s="81" t="s">
        <v>62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>
        <f t="shared" si="31"/>
        <v>-5.055</v>
      </c>
      <c r="L101" s="37">
        <f t="shared" si="31"/>
        <v>-3.4626980476959934</v>
      </c>
      <c r="M101" s="196">
        <f t="shared" si="32"/>
        <v>-4.001763500316541</v>
      </c>
      <c r="N101" s="196">
        <f t="shared" si="33"/>
        <v>-2.5577635003165415</v>
      </c>
      <c r="O101" s="196">
        <f t="shared" si="39"/>
        <v>-0.7847635003165413</v>
      </c>
      <c r="P101" s="278">
        <f t="shared" si="40"/>
        <v>1.5490730086701154</v>
      </c>
      <c r="Q101" s="196">
        <f t="shared" si="34"/>
        <v>2.656259169725232</v>
      </c>
      <c r="R101" s="196">
        <f t="shared" si="37"/>
        <v>2.3738588585087537</v>
      </c>
      <c r="S101" s="196">
        <f t="shared" si="38"/>
        <v>2.8229188391034254</v>
      </c>
      <c r="T101" s="178" t="s">
        <v>81</v>
      </c>
      <c r="V101" s="94"/>
      <c r="W101" s="94"/>
      <c r="X101" s="94"/>
      <c r="Y101" s="94"/>
      <c r="Z101" s="94"/>
    </row>
    <row r="102" spans="1:26" s="14" customFormat="1" ht="13.5" customHeight="1">
      <c r="A102" s="82" t="s">
        <v>51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>
        <f t="shared" si="31"/>
        <v>-4.91375</v>
      </c>
      <c r="L102" s="36">
        <f t="shared" si="31"/>
        <v>-2.1726625621254634</v>
      </c>
      <c r="M102" s="143">
        <f t="shared" si="32"/>
        <v>-5.266203830650978</v>
      </c>
      <c r="N102" s="197">
        <f t="shared" si="33"/>
        <v>-3.079203830650978</v>
      </c>
      <c r="O102" s="197">
        <f t="shared" si="39"/>
        <v>-3.393203830650978</v>
      </c>
      <c r="P102" s="279">
        <f t="shared" si="40"/>
        <v>-3.555002269240908</v>
      </c>
      <c r="Q102" s="197">
        <f t="shared" si="34"/>
        <v>-3.886086226523991</v>
      </c>
      <c r="R102" s="197">
        <f t="shared" si="37"/>
        <v>-3.6792093718719983</v>
      </c>
      <c r="S102" s="197">
        <f t="shared" si="38"/>
        <v>-3.547875363868787</v>
      </c>
      <c r="T102" s="179" t="s">
        <v>70</v>
      </c>
      <c r="V102" s="94"/>
      <c r="W102" s="94"/>
      <c r="X102" s="94"/>
      <c r="Y102" s="94"/>
      <c r="Z102" s="94"/>
    </row>
    <row r="103" spans="1:26" s="14" customFormat="1" ht="13.5" customHeight="1">
      <c r="A103" s="81" t="s">
        <v>52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>
        <f t="shared" si="31"/>
        <v>-2.7950000000000004</v>
      </c>
      <c r="L103" s="37">
        <f t="shared" si="31"/>
        <v>-0.8188152455191922</v>
      </c>
      <c r="M103" s="196">
        <f t="shared" si="32"/>
        <v>-0.7451456288548932</v>
      </c>
      <c r="N103" s="196">
        <f t="shared" si="33"/>
        <v>0.853854371145107</v>
      </c>
      <c r="O103" s="196">
        <f t="shared" si="39"/>
        <v>1.2058543711451069</v>
      </c>
      <c r="P103" s="278">
        <f t="shared" si="40"/>
        <v>2.7908731226388097</v>
      </c>
      <c r="Q103" s="196">
        <f t="shared" si="34"/>
        <v>6.182494428181827</v>
      </c>
      <c r="R103" s="196">
        <f t="shared" si="37"/>
        <v>6.542724814073116</v>
      </c>
      <c r="S103" s="196">
        <f t="shared" si="38"/>
        <v>8.789852387785881</v>
      </c>
      <c r="T103" s="178" t="s">
        <v>82</v>
      </c>
      <c r="V103" s="94"/>
      <c r="W103" s="94"/>
      <c r="X103" s="94"/>
      <c r="Y103" s="94"/>
      <c r="Z103" s="94"/>
    </row>
    <row r="104" spans="1:26" s="14" customFormat="1" ht="13.5" customHeight="1">
      <c r="A104" s="82" t="s">
        <v>38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>
        <f t="shared" si="31"/>
        <v>-5.662500000000001</v>
      </c>
      <c r="L104" s="36">
        <f t="shared" si="31"/>
        <v>-0.7898694267150104</v>
      </c>
      <c r="M104" s="143">
        <f t="shared" si="32"/>
        <v>-1.4545942242891665</v>
      </c>
      <c r="N104" s="197">
        <f t="shared" si="33"/>
        <v>0.14540577571083513</v>
      </c>
      <c r="O104" s="197">
        <f t="shared" si="39"/>
        <v>2.240405775710834</v>
      </c>
      <c r="P104" s="279">
        <f t="shared" si="40"/>
        <v>4.165777486938488</v>
      </c>
      <c r="Q104" s="197">
        <f t="shared" si="34"/>
        <v>4.088553086235277</v>
      </c>
      <c r="R104" s="197">
        <f t="shared" si="37"/>
        <v>3.7420360015222762</v>
      </c>
      <c r="S104" s="197">
        <f t="shared" si="38"/>
        <v>3.2601234651742104</v>
      </c>
      <c r="T104" s="179" t="s">
        <v>82</v>
      </c>
      <c r="U104" s="90"/>
      <c r="V104" s="90"/>
      <c r="W104" s="90"/>
      <c r="X104" s="90"/>
      <c r="Y104" s="90"/>
      <c r="Z104" s="90"/>
    </row>
    <row r="105" spans="1:26" s="76" customFormat="1" ht="13.5" customHeight="1">
      <c r="A105" s="100" t="s">
        <v>21</v>
      </c>
      <c r="B105" s="101"/>
      <c r="C105" s="101"/>
      <c r="D105" s="101"/>
      <c r="E105" s="101"/>
      <c r="F105" s="101"/>
      <c r="G105" s="101"/>
      <c r="H105" s="101"/>
      <c r="I105" s="101"/>
      <c r="J105" s="102"/>
      <c r="K105" s="102">
        <f aca="true" t="shared" si="41" ref="K105:P105">MIN(K85:K104)</f>
        <v>-10.8</v>
      </c>
      <c r="L105" s="102">
        <f t="shared" si="41"/>
        <v>-10.13</v>
      </c>
      <c r="M105" s="102">
        <f t="shared" si="41"/>
        <v>-6.96</v>
      </c>
      <c r="N105" s="208">
        <f t="shared" si="41"/>
        <v>-7.12</v>
      </c>
      <c r="O105" s="208">
        <f t="shared" si="41"/>
        <v>-7.263309999920223</v>
      </c>
      <c r="P105" s="285">
        <f t="shared" si="41"/>
        <v>-8.429426223934815</v>
      </c>
      <c r="Q105" s="208">
        <f>MIN(Q85:Q104)</f>
        <v>-9.535135874680577</v>
      </c>
      <c r="R105" s="208">
        <f>MIN(R85:R104)</f>
        <v>-10.556461379094975</v>
      </c>
      <c r="S105" s="208">
        <f>MIN(S85:S104)</f>
        <v>-12.71953922838571</v>
      </c>
      <c r="T105" s="210" t="s">
        <v>21</v>
      </c>
      <c r="V105" s="96"/>
      <c r="W105" s="96"/>
      <c r="X105" s="96"/>
      <c r="Y105" s="96"/>
      <c r="Z105" s="96"/>
    </row>
    <row r="106" spans="1:26" s="137" customFormat="1" ht="13.5" customHeight="1">
      <c r="A106" s="158" t="s">
        <v>22</v>
      </c>
      <c r="B106" s="159"/>
      <c r="C106" s="159"/>
      <c r="D106" s="159"/>
      <c r="E106" s="159"/>
      <c r="F106" s="159"/>
      <c r="G106" s="159"/>
      <c r="H106" s="159"/>
      <c r="I106" s="159"/>
      <c r="J106" s="160"/>
      <c r="K106" s="160">
        <f aca="true" t="shared" si="42" ref="K106:P106">MAX(K85:K104)</f>
        <v>8.14375</v>
      </c>
      <c r="L106" s="160">
        <f t="shared" si="42"/>
        <v>10.207795491915904</v>
      </c>
      <c r="M106" s="160">
        <f t="shared" si="42"/>
        <v>7.825798200756315</v>
      </c>
      <c r="N106" s="209">
        <f t="shared" si="42"/>
        <v>4.517165386086912</v>
      </c>
      <c r="O106" s="209">
        <f t="shared" si="42"/>
        <v>4.834165386086912</v>
      </c>
      <c r="P106" s="286">
        <f t="shared" si="42"/>
        <v>4.165777486938488</v>
      </c>
      <c r="Q106" s="209">
        <f>MAX(Q85:Q104)</f>
        <v>6.182494428181827</v>
      </c>
      <c r="R106" s="209">
        <f>MAX(R85:R104)</f>
        <v>6.542724814073116</v>
      </c>
      <c r="S106" s="209">
        <f>MAX(S85:S104)</f>
        <v>8.789852387785881</v>
      </c>
      <c r="T106" s="216" t="s">
        <v>22</v>
      </c>
      <c r="V106" s="139"/>
      <c r="W106" s="139"/>
      <c r="X106" s="139"/>
      <c r="Y106" s="139"/>
      <c r="Z106" s="139"/>
    </row>
    <row r="107" spans="1:26" s="138" customFormat="1" ht="13.5" customHeight="1">
      <c r="A107" s="161"/>
      <c r="B107" s="162"/>
      <c r="C107" s="162"/>
      <c r="D107" s="162"/>
      <c r="E107" s="162"/>
      <c r="F107" s="162"/>
      <c r="G107" s="162"/>
      <c r="I107" s="163"/>
      <c r="J107" s="163"/>
      <c r="T107" s="217" t="s">
        <v>0</v>
      </c>
      <c r="V107" s="164"/>
      <c r="W107" s="164"/>
      <c r="X107" s="164"/>
      <c r="Y107" s="164"/>
      <c r="Z107" s="164"/>
    </row>
    <row r="108" ht="13.5" customHeight="1">
      <c r="A108" s="92" t="s">
        <v>175</v>
      </c>
    </row>
    <row r="109" ht="13.5" customHeight="1">
      <c r="A109" s="92" t="s">
        <v>176</v>
      </c>
    </row>
  </sheetData>
  <sheetProtection/>
  <mergeCells count="19">
    <mergeCell ref="A2:I2"/>
    <mergeCell ref="A4:I4"/>
    <mergeCell ref="A13:G13"/>
    <mergeCell ref="A14:F14"/>
    <mergeCell ref="A15:G15"/>
    <mergeCell ref="A16:F16"/>
    <mergeCell ref="A3:G3"/>
    <mergeCell ref="A5:G5"/>
    <mergeCell ref="B7:I7"/>
    <mergeCell ref="B8:I8"/>
    <mergeCell ref="A80:F80"/>
    <mergeCell ref="A77:G77"/>
    <mergeCell ref="A78:F78"/>
    <mergeCell ref="B9:I9"/>
    <mergeCell ref="A47:G47"/>
    <mergeCell ref="A48:F48"/>
    <mergeCell ref="A45:G45"/>
    <mergeCell ref="A46:F46"/>
    <mergeCell ref="A79:G79"/>
  </mergeCells>
  <conditionalFormatting sqref="G53:S72">
    <cfRule type="cellIs" priority="21" dxfId="28" operator="equal" stopIfTrue="1">
      <formula>G$73</formula>
    </cfRule>
    <cfRule type="cellIs" priority="22" dxfId="29" operator="equal" stopIfTrue="1">
      <formula>G$74</formula>
    </cfRule>
  </conditionalFormatting>
  <conditionalFormatting sqref="I85:S104">
    <cfRule type="cellIs" priority="23" dxfId="28" operator="equal" stopIfTrue="1">
      <formula>I$105</formula>
    </cfRule>
    <cfRule type="cellIs" priority="24" dxfId="29" operator="equal" stopIfTrue="1">
      <formula>I$106</formula>
    </cfRule>
  </conditionalFormatting>
  <conditionalFormatting sqref="F53:F72">
    <cfRule type="cellIs" priority="3" dxfId="28" operator="equal" stopIfTrue="1">
      <formula>F$73</formula>
    </cfRule>
    <cfRule type="cellIs" priority="4" dxfId="29" operator="equal" stopIfTrue="1">
      <formula>F$74</formula>
    </cfRule>
  </conditionalFormatting>
  <conditionalFormatting sqref="D21:S40">
    <cfRule type="cellIs" priority="19" dxfId="28" operator="equal" stopIfTrue="1">
      <formula>D$41</formula>
    </cfRule>
    <cfRule type="cellIs" priority="20" dxfId="29" operator="equal" stopIfTrue="1">
      <formula>D$42</formula>
    </cfRule>
  </conditionalFormatting>
  <hyperlinks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12" r:id="rId1" display="www.idheap.ch/idheap.nsf/go/comparatif"/>
    <hyperlink ref="B44" r:id="rId2" display="www.idheap.ch/idheap.nsf/go/comparatif"/>
    <hyperlink ref="B76" r:id="rId3" display="www.idheap.ch/idheap.nsf/go/comparatif"/>
    <hyperlink ref="B7:G7" location="'I3'!A45" display="&gt;&gt;&gt; Jährlicher Wert des Indikators - Valeur annuelle de l'indicateur"/>
    <hyperlink ref="B8:G8" location="'I3'!A77" display="&gt;&gt;&gt; Gleitender Mittelwert über 4 Jahre - Moyenne mobile sur 4 années"/>
    <hyperlink ref="B9:G9" location="'I3'!A109" display="&gt;&gt;&gt; Gleitender Mittelwert über 8 Jahre - Moyenne mobile sur 8 années"/>
    <hyperlink ref="B1" r:id="rId4" display="www.idheap.ch/idheap.nsf/go/comparatif"/>
    <hyperlink ref="B7:I7" location="K3_I3!M42" display="&gt;&gt;&gt; Jährlicher Wert der Kennzahl - Valeur annuelle de l'indicateur"/>
    <hyperlink ref="B8:I8" location="K3_I3!M74" display="&gt;&gt;&gt; Gleitender Mittelwert über 3 Jahre - Moyenne mobile sur 3 années"/>
    <hyperlink ref="B9:I9" location="K3_I3!M106" display="&gt;&gt;&gt; Gleitender Mittelwert über 8/10 Jahre - Moyenne mobile sur 8/10 années"/>
    <hyperlink ref="T43" location="K3_I3!A1" display=" &gt;&gt;&gt; Top"/>
    <hyperlink ref="T75" location="K3_I3!A1" display=" &gt;&gt;&gt; Top"/>
    <hyperlink ref="T107" location="K3_I3!A1" display=" &gt;&gt;&gt; Top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9" r:id="rId5"/>
  <rowBreaks count="2" manualBreakCount="2">
    <brk id="43" max="14" man="1"/>
    <brk id="7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09"/>
  <sheetViews>
    <sheetView showGridLines="0" zoomScalePageLayoutView="0" workbookViewId="0" topLeftCell="A1">
      <selection activeCell="A1" sqref="A1"/>
    </sheetView>
  </sheetViews>
  <sheetFormatPr defaultColWidth="11.421875" defaultRowHeight="13.5" customHeight="1"/>
  <cols>
    <col min="1" max="1" width="22.421875" style="43" customWidth="1"/>
    <col min="2" max="7" width="11.7109375" style="4" customWidth="1"/>
    <col min="8" max="8" width="11.7109375" style="7" customWidth="1"/>
    <col min="9" max="10" width="11.7109375" style="15" customWidth="1"/>
    <col min="11" max="20" width="11.7109375" style="7" customWidth="1"/>
    <col min="21" max="21" width="3.7109375" style="14" customWidth="1"/>
    <col min="22" max="26" width="12.7109375" style="94" customWidth="1"/>
    <col min="27" max="16384" width="11.421875" style="7" customWidth="1"/>
  </cols>
  <sheetData>
    <row r="1" spans="1:29" ht="13.5" customHeight="1">
      <c r="A1" s="1" t="str">
        <f>Intro!E14</f>
        <v>K4/I4</v>
      </c>
      <c r="B1" s="2" t="str">
        <f>Intro!$C$22</f>
        <v>www.unil.ch/idheap/comparatif</v>
      </c>
      <c r="C1" s="3"/>
      <c r="I1" s="5" t="str">
        <f>Intro!$C$20</f>
        <v>© IDHEAP</v>
      </c>
      <c r="J1" s="5" t="str">
        <f>Intro!$C$21</f>
        <v>Update :</v>
      </c>
      <c r="K1" s="6">
        <f ca="1">NOW()</f>
        <v>43090.7927556713</v>
      </c>
      <c r="U1" s="7"/>
      <c r="V1" s="15"/>
      <c r="W1" s="15"/>
      <c r="X1" s="15"/>
      <c r="Y1" s="15"/>
      <c r="Z1" s="15"/>
      <c r="AA1" s="8"/>
      <c r="AB1" s="8"/>
      <c r="AC1" s="8"/>
    </row>
    <row r="2" spans="1:26" ht="13.5" customHeight="1">
      <c r="A2" s="293" t="s">
        <v>5</v>
      </c>
      <c r="B2" s="293"/>
      <c r="C2" s="293"/>
      <c r="D2" s="293"/>
      <c r="E2" s="293"/>
      <c r="F2" s="295"/>
      <c r="G2" s="295"/>
      <c r="H2" s="295"/>
      <c r="I2" s="295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5"/>
      <c r="V2" s="97"/>
      <c r="W2" s="97"/>
      <c r="X2" s="97"/>
      <c r="Y2" s="97"/>
      <c r="Z2" s="97"/>
    </row>
    <row r="3" spans="1:26" ht="13.5" customHeight="1" thickBot="1">
      <c r="A3" s="292" t="s">
        <v>24</v>
      </c>
      <c r="B3" s="292"/>
      <c r="C3" s="292"/>
      <c r="D3" s="292"/>
      <c r="E3" s="292"/>
      <c r="F3" s="292"/>
      <c r="G3" s="292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5"/>
      <c r="V3" s="97"/>
      <c r="W3" s="97"/>
      <c r="X3" s="97"/>
      <c r="Y3" s="97"/>
      <c r="Z3" s="97"/>
    </row>
    <row r="4" spans="1:26" ht="13.5" customHeight="1" thickTop="1">
      <c r="A4" s="293" t="s">
        <v>6</v>
      </c>
      <c r="B4" s="293"/>
      <c r="C4" s="293"/>
      <c r="D4" s="293"/>
      <c r="E4" s="293"/>
      <c r="F4" s="296"/>
      <c r="G4" s="296"/>
      <c r="H4" s="296"/>
      <c r="I4" s="296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5"/>
      <c r="V4" s="97"/>
      <c r="W4" s="97"/>
      <c r="X4" s="97"/>
      <c r="Y4" s="97"/>
      <c r="Z4" s="97"/>
    </row>
    <row r="5" spans="1:20" ht="13.5" customHeight="1" thickBot="1">
      <c r="A5" s="292" t="s">
        <v>7</v>
      </c>
      <c r="B5" s="292"/>
      <c r="C5" s="292"/>
      <c r="D5" s="292"/>
      <c r="E5" s="292"/>
      <c r="F5" s="292"/>
      <c r="G5" s="292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6" s="14" customFormat="1" ht="13.5" customHeight="1" thickBot="1" thickTop="1">
      <c r="A6" s="11"/>
      <c r="B6" s="11"/>
      <c r="C6" s="11"/>
      <c r="D6" s="11"/>
      <c r="E6" s="11"/>
      <c r="F6" s="12"/>
      <c r="G6" s="12"/>
      <c r="H6" s="12"/>
      <c r="I6" s="13"/>
      <c r="J6" s="15"/>
      <c r="U6" s="15"/>
      <c r="V6" s="97"/>
      <c r="W6" s="97"/>
      <c r="X6" s="97"/>
      <c r="Y6" s="97"/>
      <c r="Z6" s="97"/>
    </row>
    <row r="7" spans="1:20" ht="13.5" customHeight="1" thickBot="1" thickTop="1">
      <c r="A7" s="7"/>
      <c r="B7" s="291" t="s">
        <v>169</v>
      </c>
      <c r="C7" s="291"/>
      <c r="D7" s="291"/>
      <c r="E7" s="291"/>
      <c r="F7" s="291"/>
      <c r="G7" s="291"/>
      <c r="H7" s="291"/>
      <c r="I7" s="291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3.5" customHeight="1" thickBot="1" thickTop="1">
      <c r="A8" s="7"/>
      <c r="B8" s="291" t="s">
        <v>67</v>
      </c>
      <c r="C8" s="291"/>
      <c r="D8" s="291"/>
      <c r="E8" s="291"/>
      <c r="F8" s="291"/>
      <c r="G8" s="291"/>
      <c r="H8" s="291"/>
      <c r="I8" s="291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3.5" customHeight="1" thickBot="1" thickTop="1">
      <c r="A9" s="7"/>
      <c r="B9" s="291" t="s">
        <v>68</v>
      </c>
      <c r="C9" s="291"/>
      <c r="D9" s="291"/>
      <c r="E9" s="291"/>
      <c r="F9" s="291"/>
      <c r="G9" s="291"/>
      <c r="H9" s="291"/>
      <c r="I9" s="291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6" s="22" customFormat="1" ht="13.5" customHeight="1" thickTop="1">
      <c r="A10" s="18"/>
      <c r="B10" s="19"/>
      <c r="C10" s="20"/>
      <c r="D10" s="20"/>
      <c r="E10" s="20"/>
      <c r="F10" s="20"/>
      <c r="G10" s="20"/>
      <c r="I10" s="15"/>
      <c r="J10" s="15"/>
      <c r="V10" s="74"/>
      <c r="W10" s="74"/>
      <c r="X10" s="74"/>
      <c r="Y10" s="74"/>
      <c r="Z10" s="74"/>
    </row>
    <row r="11" spans="1:26" s="22" customFormat="1" ht="13.5" customHeight="1">
      <c r="A11" s="18"/>
      <c r="B11" s="19"/>
      <c r="C11" s="20"/>
      <c r="D11" s="20"/>
      <c r="E11" s="20"/>
      <c r="F11" s="20"/>
      <c r="G11" s="20"/>
      <c r="I11" s="15"/>
      <c r="J11" s="15"/>
      <c r="V11" s="74"/>
      <c r="W11" s="74"/>
      <c r="X11" s="74"/>
      <c r="Y11" s="74"/>
      <c r="Z11" s="74"/>
    </row>
    <row r="12" spans="1:26" s="14" customFormat="1" ht="13.5" customHeight="1">
      <c r="A12" s="1" t="str">
        <f>+$A$1</f>
        <v>K4/I4</v>
      </c>
      <c r="B12" s="2" t="str">
        <f>+$B$1</f>
        <v>www.unil.ch/idheap/comparatif</v>
      </c>
      <c r="C12" s="3"/>
      <c r="D12" s="4"/>
      <c r="E12" s="4"/>
      <c r="F12" s="5"/>
      <c r="G12" s="5"/>
      <c r="I12" s="5" t="str">
        <f>Intro!$C$20</f>
        <v>© IDHEAP</v>
      </c>
      <c r="J12" s="5" t="str">
        <f>Intro!$C$21</f>
        <v>Update :</v>
      </c>
      <c r="K12" s="6">
        <f ca="1">NOW()</f>
        <v>43090.7927556713</v>
      </c>
      <c r="V12" s="94"/>
      <c r="W12" s="94"/>
      <c r="X12" s="94"/>
      <c r="Y12" s="94"/>
      <c r="Z12" s="94"/>
    </row>
    <row r="13" spans="1:26" s="14" customFormat="1" ht="13.5" customHeight="1">
      <c r="A13" s="293" t="str">
        <f>+$A$2</f>
        <v>Nettozinsbelastung</v>
      </c>
      <c r="B13" s="293"/>
      <c r="C13" s="293"/>
      <c r="D13" s="293"/>
      <c r="E13" s="293"/>
      <c r="F13" s="297"/>
      <c r="G13" s="297"/>
      <c r="H13" s="46"/>
      <c r="I13" s="4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V13" s="94"/>
      <c r="W13" s="94"/>
      <c r="X13" s="94"/>
      <c r="Y13" s="94"/>
      <c r="Z13" s="94"/>
    </row>
    <row r="14" spans="1:26" s="14" customFormat="1" ht="13.5" customHeight="1" thickBot="1">
      <c r="A14" s="292" t="str">
        <f>+$A$3</f>
        <v>Nettozinsen in % der direkten Steuereinnahmen</v>
      </c>
      <c r="B14" s="292"/>
      <c r="C14" s="292"/>
      <c r="D14" s="292"/>
      <c r="E14" s="292"/>
      <c r="F14" s="292"/>
      <c r="G14" s="10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94"/>
      <c r="W14" s="94"/>
      <c r="X14" s="94"/>
      <c r="Y14" s="94"/>
      <c r="Z14" s="94"/>
    </row>
    <row r="15" spans="1:26" s="14" customFormat="1" ht="13.5" customHeight="1" thickTop="1">
      <c r="A15" s="293" t="str">
        <f>+$A$4</f>
        <v>Poids des intérêts nets</v>
      </c>
      <c r="B15" s="293"/>
      <c r="C15" s="293"/>
      <c r="D15" s="293"/>
      <c r="E15" s="293"/>
      <c r="F15" s="296"/>
      <c r="G15" s="296"/>
      <c r="H15" s="46"/>
      <c r="I15" s="4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V15" s="94"/>
      <c r="W15" s="94"/>
      <c r="X15" s="94"/>
      <c r="Y15" s="94"/>
      <c r="Z15" s="94"/>
    </row>
    <row r="16" spans="1:20" ht="13.5" customHeight="1" thickBot="1">
      <c r="A16" s="292" t="str">
        <f>+$A$5</f>
        <v>Intérêts nets en pourcentage des recettes fiscales directes</v>
      </c>
      <c r="B16" s="292"/>
      <c r="C16" s="292"/>
      <c r="D16" s="292"/>
      <c r="E16" s="292"/>
      <c r="F16" s="292"/>
      <c r="G16" s="10"/>
      <c r="H16" s="9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3.5" customHeight="1" thickTop="1">
      <c r="A17" s="24"/>
      <c r="B17" s="19"/>
      <c r="C17" s="20"/>
      <c r="D17" s="20"/>
      <c r="E17" s="20"/>
      <c r="F17" s="20"/>
      <c r="G17" s="20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9" ht="13.5" customHeight="1">
      <c r="A18" s="25" t="s">
        <v>2</v>
      </c>
      <c r="B18" s="26" t="s">
        <v>170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99" t="s">
        <v>47</v>
      </c>
      <c r="W18" s="99" t="s">
        <v>47</v>
      </c>
      <c r="X18" s="262" t="s">
        <v>47</v>
      </c>
      <c r="Y18" s="264" t="s">
        <v>47</v>
      </c>
      <c r="Z18" s="264" t="s">
        <v>47</v>
      </c>
      <c r="AA18" s="264" t="s">
        <v>47</v>
      </c>
      <c r="AB18" s="264" t="s">
        <v>47</v>
      </c>
      <c r="AC18" s="264" t="s">
        <v>47</v>
      </c>
    </row>
    <row r="19" spans="1:29" ht="13.5" customHeight="1">
      <c r="A19" s="25" t="s">
        <v>3</v>
      </c>
      <c r="B19" s="30"/>
      <c r="C19" s="30"/>
      <c r="D19" s="30">
        <v>2001</v>
      </c>
      <c r="E19" s="30">
        <f>+D19+1</f>
        <v>2002</v>
      </c>
      <c r="F19" s="30">
        <f>+E19+1</f>
        <v>2003</v>
      </c>
      <c r="G19" s="30">
        <f>+F19+1</f>
        <v>2004</v>
      </c>
      <c r="H19" s="30">
        <f>+G19+1</f>
        <v>2005</v>
      </c>
      <c r="I19" s="31">
        <f>+H19+1</f>
        <v>2006</v>
      </c>
      <c r="J19" s="30">
        <v>2007</v>
      </c>
      <c r="K19" s="30">
        <v>2008</v>
      </c>
      <c r="L19" s="31">
        <v>2009</v>
      </c>
      <c r="M19" s="194">
        <v>2010</v>
      </c>
      <c r="N19" s="194">
        <v>2011</v>
      </c>
      <c r="O19" s="230">
        <v>2012</v>
      </c>
      <c r="P19" s="70">
        <v>2013</v>
      </c>
      <c r="Q19" s="230">
        <v>2014</v>
      </c>
      <c r="R19" s="70">
        <v>2015</v>
      </c>
      <c r="S19" s="230">
        <v>2016</v>
      </c>
      <c r="T19" s="176"/>
      <c r="V19" s="30" t="s">
        <v>54</v>
      </c>
      <c r="W19" s="30" t="s">
        <v>63</v>
      </c>
      <c r="X19" s="31" t="s">
        <v>177</v>
      </c>
      <c r="Y19" s="194" t="s">
        <v>180</v>
      </c>
      <c r="Z19" s="194" t="s">
        <v>183</v>
      </c>
      <c r="AA19" s="194" t="s">
        <v>184</v>
      </c>
      <c r="AB19" s="70" t="s">
        <v>187</v>
      </c>
      <c r="AC19" s="70" t="s">
        <v>191</v>
      </c>
    </row>
    <row r="20" spans="1:29" ht="13.5" customHeight="1">
      <c r="A20" s="32"/>
      <c r="B20" s="34"/>
      <c r="C20" s="34"/>
      <c r="D20" s="34"/>
      <c r="E20" s="34"/>
      <c r="F20" s="34"/>
      <c r="G20" s="34"/>
      <c r="H20" s="34"/>
      <c r="I20" s="35"/>
      <c r="J20" s="73"/>
      <c r="K20" s="73"/>
      <c r="L20" s="73"/>
      <c r="M20" s="195"/>
      <c r="N20" s="195"/>
      <c r="O20" s="231"/>
      <c r="P20" s="73"/>
      <c r="Q20" s="231"/>
      <c r="R20" s="73"/>
      <c r="S20" s="231"/>
      <c r="T20" s="177"/>
      <c r="V20" s="218"/>
      <c r="W20" s="218"/>
      <c r="X20" s="218"/>
      <c r="Y20" s="74"/>
      <c r="Z20" s="74"/>
      <c r="AA20" s="74"/>
      <c r="AB20" s="74"/>
      <c r="AC20" s="74"/>
    </row>
    <row r="21" spans="1:29" ht="13.5" customHeight="1">
      <c r="A21" s="81" t="s">
        <v>27</v>
      </c>
      <c r="B21" s="37"/>
      <c r="C21" s="37"/>
      <c r="D21" s="37">
        <v>4.71</v>
      </c>
      <c r="E21" s="37">
        <v>4.64</v>
      </c>
      <c r="F21" s="37">
        <v>4.14</v>
      </c>
      <c r="G21" s="37">
        <v>0.9</v>
      </c>
      <c r="H21" s="37">
        <v>1.04</v>
      </c>
      <c r="I21" s="37">
        <v>4.94</v>
      </c>
      <c r="J21" s="37">
        <v>3.81</v>
      </c>
      <c r="K21" s="37">
        <v>3.35</v>
      </c>
      <c r="L21" s="98">
        <v>3.0798766928329617</v>
      </c>
      <c r="M21" s="196">
        <v>2.706530105688222</v>
      </c>
      <c r="N21" s="196">
        <v>2.92</v>
      </c>
      <c r="O21" s="232">
        <v>2.61</v>
      </c>
      <c r="P21" s="98">
        <v>2.0778825321888963</v>
      </c>
      <c r="Q21" s="232">
        <v>1.3877102268908499</v>
      </c>
      <c r="R21" s="98">
        <v>1.3899691267545025</v>
      </c>
      <c r="S21" s="232">
        <v>0.8505567578738675</v>
      </c>
      <c r="T21" s="178" t="s">
        <v>69</v>
      </c>
      <c r="V21" s="184">
        <f>AVEDEV(E21:L21)</f>
        <v>1.1731442667448497</v>
      </c>
      <c r="W21" s="184">
        <f>AVEDEV(D21:M21)</f>
        <v>1.1200311841774577</v>
      </c>
      <c r="X21" s="184">
        <f>AVEDEV(E21:N21)</f>
        <v>1.0233593201478814</v>
      </c>
      <c r="Y21" s="184">
        <f>AVEDEV(F21:O21)</f>
        <v>0.9143346587144741</v>
      </c>
      <c r="Z21" s="252">
        <f>AVEDEV(G21:P21)</f>
        <v>0.8765464054955846</v>
      </c>
      <c r="AA21" s="252">
        <f>AVEDEV(H21:Q21)</f>
        <v>0.8277753828064995</v>
      </c>
      <c r="AB21" s="252">
        <f aca="true" t="shared" si="0" ref="AB21:AC36">AVEDEV(I21:R21)</f>
        <v>0.7927784701310492</v>
      </c>
      <c r="AC21" s="252">
        <f t="shared" si="0"/>
        <v>0.7933783066367207</v>
      </c>
    </row>
    <row r="22" spans="1:29" ht="13.5" customHeight="1">
      <c r="A22" s="82" t="s">
        <v>28</v>
      </c>
      <c r="B22" s="36"/>
      <c r="C22" s="36"/>
      <c r="D22" s="36">
        <v>9.13</v>
      </c>
      <c r="E22" s="36">
        <v>11.71</v>
      </c>
      <c r="F22" s="36">
        <v>13.15</v>
      </c>
      <c r="G22" s="36">
        <v>12.6</v>
      </c>
      <c r="H22" s="36">
        <v>10.93</v>
      </c>
      <c r="I22" s="36">
        <v>6.01</v>
      </c>
      <c r="J22" s="36">
        <v>7</v>
      </c>
      <c r="K22" s="36">
        <v>6.18</v>
      </c>
      <c r="L22" s="39">
        <v>3.013943810203509</v>
      </c>
      <c r="M22" s="197">
        <v>1.8717275308200247</v>
      </c>
      <c r="N22" s="197">
        <v>1.37</v>
      </c>
      <c r="O22" s="233">
        <v>0.65</v>
      </c>
      <c r="P22" s="39">
        <v>-0.1989305796003633</v>
      </c>
      <c r="Q22" s="233">
        <v>-9.144949422453855</v>
      </c>
      <c r="R22" s="39">
        <v>-6.823666579062823</v>
      </c>
      <c r="S22" s="233">
        <v>-7.187360728718948</v>
      </c>
      <c r="T22" s="179" t="s">
        <v>70</v>
      </c>
      <c r="V22" s="185">
        <f aca="true" t="shared" si="1" ref="V22:V42">AVEDEV(E22:L22)</f>
        <v>3.273257023724562</v>
      </c>
      <c r="W22" s="185">
        <f aca="true" t="shared" si="2" ref="W22:X42">AVEDEV(D22:M22)</f>
        <v>3.3444328658976468</v>
      </c>
      <c r="X22" s="185">
        <f t="shared" si="2"/>
        <v>3.771146292718117</v>
      </c>
      <c r="Y22" s="253">
        <f aca="true" t="shared" si="3" ref="Y22:AA42">AVEDEV(F22:O22)</f>
        <v>3.7139462927181173</v>
      </c>
      <c r="Z22" s="253">
        <f t="shared" si="3"/>
        <v>3.601325923857682</v>
      </c>
      <c r="AA22" s="253">
        <f t="shared" si="3"/>
        <v>3.8586096281437703</v>
      </c>
      <c r="AB22" s="253">
        <f t="shared" si="0"/>
        <v>3.897759297015928</v>
      </c>
      <c r="AC22" s="253">
        <f t="shared" si="0"/>
        <v>4.435041187918378</v>
      </c>
    </row>
    <row r="23" spans="1:29" ht="13.5" customHeight="1">
      <c r="A23" s="81" t="s">
        <v>181</v>
      </c>
      <c r="B23" s="37"/>
      <c r="C23" s="37"/>
      <c r="D23" s="37">
        <v>1.88</v>
      </c>
      <c r="E23" s="37">
        <v>0.55</v>
      </c>
      <c r="F23" s="37">
        <v>1.54</v>
      </c>
      <c r="G23" s="37">
        <v>-0.27</v>
      </c>
      <c r="H23" s="37">
        <v>-1.82</v>
      </c>
      <c r="I23" s="37">
        <v>-2.55</v>
      </c>
      <c r="J23" s="37">
        <v>-4.23</v>
      </c>
      <c r="K23" s="37">
        <v>-3.62</v>
      </c>
      <c r="L23" s="98">
        <v>-0.7456251712195082</v>
      </c>
      <c r="M23" s="196">
        <v>-1.333765082305</v>
      </c>
      <c r="N23" s="196"/>
      <c r="O23" s="232"/>
      <c r="P23" s="98"/>
      <c r="Q23" s="232"/>
      <c r="R23" s="98"/>
      <c r="S23" s="232"/>
      <c r="T23" s="178" t="s">
        <v>70</v>
      </c>
      <c r="V23" s="184">
        <f t="shared" si="1"/>
        <v>1.6617968535975618</v>
      </c>
      <c r="W23" s="184">
        <f t="shared" si="2"/>
        <v>1.6508139911085498</v>
      </c>
      <c r="X23" s="184"/>
      <c r="Y23" s="252">
        <f t="shared" si="3"/>
        <v>1.4263262183094367</v>
      </c>
      <c r="Z23" s="252">
        <f t="shared" si="3"/>
        <v>1.187421601609244</v>
      </c>
      <c r="AA23" s="252">
        <f t="shared" si="3"/>
        <v>1.0834349577459153</v>
      </c>
      <c r="AB23" s="252">
        <f t="shared" si="0"/>
        <v>1.1649463391541182</v>
      </c>
      <c r="AC23" s="252">
        <f t="shared" si="0"/>
        <v>1.442652436618873</v>
      </c>
    </row>
    <row r="24" spans="1:29" ht="13.5" customHeight="1">
      <c r="A24" s="82" t="s">
        <v>29</v>
      </c>
      <c r="B24" s="36"/>
      <c r="C24" s="36"/>
      <c r="D24" s="36">
        <v>0.28</v>
      </c>
      <c r="E24" s="36">
        <v>0.63</v>
      </c>
      <c r="F24" s="36">
        <v>0.58</v>
      </c>
      <c r="G24" s="36">
        <v>0.34</v>
      </c>
      <c r="H24" s="36">
        <v>-0.05</v>
      </c>
      <c r="I24" s="36">
        <v>-0.9</v>
      </c>
      <c r="J24" s="36">
        <v>-1.71</v>
      </c>
      <c r="K24" s="36">
        <v>-2.77</v>
      </c>
      <c r="L24" s="39">
        <v>-3.0195854497335484</v>
      </c>
      <c r="M24" s="197">
        <v>-3.5713720482551774</v>
      </c>
      <c r="N24" s="197">
        <v>-3.99</v>
      </c>
      <c r="O24" s="233">
        <v>-3.71</v>
      </c>
      <c r="P24" s="39">
        <v>-4.449035680507701</v>
      </c>
      <c r="Q24" s="233">
        <v>-4.777315024287039</v>
      </c>
      <c r="R24" s="39">
        <v>-8.255031628355232</v>
      </c>
      <c r="S24" s="233">
        <v>-7.708216432885556</v>
      </c>
      <c r="T24" s="179" t="s">
        <v>71</v>
      </c>
      <c r="V24" s="185">
        <f t="shared" si="1"/>
        <v>1.2374481812166933</v>
      </c>
      <c r="W24" s="185">
        <f t="shared" si="2"/>
        <v>1.398914899758647</v>
      </c>
      <c r="X24" s="185">
        <f t="shared" si="2"/>
        <v>1.566095749798873</v>
      </c>
      <c r="Y24" s="253">
        <f t="shared" si="3"/>
        <v>1.5320957497988725</v>
      </c>
      <c r="Z24" s="253">
        <f t="shared" si="3"/>
        <v>1.4423994542797143</v>
      </c>
      <c r="AA24" s="253">
        <f t="shared" si="3"/>
        <v>1.229784656222677</v>
      </c>
      <c r="AB24" s="253">
        <f t="shared" si="0"/>
        <v>1.3220892801388984</v>
      </c>
      <c r="AC24" s="253">
        <f t="shared" si="0"/>
        <v>1.5210752520851654</v>
      </c>
    </row>
    <row r="25" spans="1:29" ht="13.5" customHeight="1">
      <c r="A25" s="81" t="s">
        <v>30</v>
      </c>
      <c r="B25" s="37"/>
      <c r="C25" s="37"/>
      <c r="D25" s="37">
        <v>8.6</v>
      </c>
      <c r="E25" s="37">
        <v>8.39</v>
      </c>
      <c r="F25" s="37">
        <v>8.21</v>
      </c>
      <c r="G25" s="37">
        <v>7.01</v>
      </c>
      <c r="H25" s="37">
        <v>8.63</v>
      </c>
      <c r="I25" s="37">
        <v>9.12</v>
      </c>
      <c r="J25" s="37">
        <v>8.04</v>
      </c>
      <c r="K25" s="37">
        <v>8.49</v>
      </c>
      <c r="L25" s="98">
        <v>7.82</v>
      </c>
      <c r="M25" s="196">
        <v>6.18</v>
      </c>
      <c r="N25" s="196">
        <v>5.5</v>
      </c>
      <c r="O25" s="232">
        <v>5.3</v>
      </c>
      <c r="P25" s="98">
        <v>4.094839896785723</v>
      </c>
      <c r="Q25" s="232">
        <v>3.1768720927239493</v>
      </c>
      <c r="R25" s="98">
        <v>2.9441028908988387</v>
      </c>
      <c r="S25" s="232">
        <v>1.8089213834651678</v>
      </c>
      <c r="T25" s="178" t="s">
        <v>72</v>
      </c>
      <c r="V25" s="184">
        <f t="shared" si="1"/>
        <v>0.4437500000000001</v>
      </c>
      <c r="W25" s="184">
        <f t="shared" si="2"/>
        <v>0.6292</v>
      </c>
      <c r="X25" s="184">
        <f t="shared" si="2"/>
        <v>0.9053999999999995</v>
      </c>
      <c r="Y25" s="252">
        <f t="shared" si="3"/>
        <v>1.1460000000000001</v>
      </c>
      <c r="Z25" s="252">
        <f t="shared" si="3"/>
        <v>1.4015160103214277</v>
      </c>
      <c r="AA25" s="252">
        <f t="shared" si="3"/>
        <v>1.784828801049033</v>
      </c>
      <c r="AB25" s="252">
        <f t="shared" si="0"/>
        <v>1.8634185119591486</v>
      </c>
      <c r="AC25" s="252">
        <f t="shared" si="0"/>
        <v>1.8705263736126323</v>
      </c>
    </row>
    <row r="26" spans="1:29" ht="13.5" customHeight="1">
      <c r="A26" s="82" t="s">
        <v>48</v>
      </c>
      <c r="B26" s="36"/>
      <c r="C26" s="36"/>
      <c r="D26" s="36">
        <v>5.6</v>
      </c>
      <c r="E26" s="36">
        <v>5.37</v>
      </c>
      <c r="F26" s="36">
        <v>5.24</v>
      </c>
      <c r="G26" s="36">
        <v>4.4</v>
      </c>
      <c r="H26" s="36">
        <v>4.33</v>
      </c>
      <c r="I26" s="36">
        <v>3.9</v>
      </c>
      <c r="J26" s="36">
        <v>3.83</v>
      </c>
      <c r="K26" s="36">
        <v>2.81</v>
      </c>
      <c r="L26" s="39">
        <v>3.413292658819799</v>
      </c>
      <c r="M26" s="197">
        <v>3.2938486429751723</v>
      </c>
      <c r="N26" s="197">
        <v>2.86</v>
      </c>
      <c r="O26" s="233">
        <v>2.88</v>
      </c>
      <c r="P26" s="39">
        <v>2.880702800810693</v>
      </c>
      <c r="Q26" s="233">
        <v>2.926590345963146</v>
      </c>
      <c r="R26" s="39">
        <v>2.7831846185712426</v>
      </c>
      <c r="S26" s="233">
        <v>2.3708207715155685</v>
      </c>
      <c r="T26" s="179" t="s">
        <v>78</v>
      </c>
      <c r="V26" s="185">
        <f t="shared" si="1"/>
        <v>0.6733384176475252</v>
      </c>
      <c r="W26" s="185">
        <f t="shared" si="2"/>
        <v>0.769285869820503</v>
      </c>
      <c r="X26" s="185">
        <f t="shared" si="2"/>
        <v>0.7122286958564022</v>
      </c>
      <c r="Y26" s="253">
        <f t="shared" si="3"/>
        <v>0.6442858698205031</v>
      </c>
      <c r="Z26" s="253">
        <f t="shared" si="3"/>
        <v>0.524172471791547</v>
      </c>
      <c r="AA26" s="253">
        <f t="shared" si="3"/>
        <v>0.444703775878455</v>
      </c>
      <c r="AB26" s="253">
        <f t="shared" si="0"/>
        <v>0.36121873498778995</v>
      </c>
      <c r="AC26" s="253">
        <f t="shared" si="0"/>
        <v>0.30452187003965675</v>
      </c>
    </row>
    <row r="27" spans="1:29" ht="13.5" customHeight="1">
      <c r="A27" s="81" t="s">
        <v>49</v>
      </c>
      <c r="B27" s="37"/>
      <c r="C27" s="37"/>
      <c r="D27" s="37">
        <v>5.18</v>
      </c>
      <c r="E27" s="37">
        <v>5.07</v>
      </c>
      <c r="F27" s="37">
        <v>4.48</v>
      </c>
      <c r="G27" s="37">
        <v>3.34</v>
      </c>
      <c r="H27" s="37">
        <v>2.45</v>
      </c>
      <c r="I27" s="37">
        <v>0.62</v>
      </c>
      <c r="J27" s="37">
        <v>-0.06</v>
      </c>
      <c r="K27" s="37">
        <v>0.08</v>
      </c>
      <c r="L27" s="98">
        <v>-1.305146109734299</v>
      </c>
      <c r="M27" s="196">
        <v>-1.9635244078218077</v>
      </c>
      <c r="N27" s="196">
        <v>-1.26</v>
      </c>
      <c r="O27" s="232">
        <v>-2.15</v>
      </c>
      <c r="P27" s="98">
        <v>-2.2516456578349664</v>
      </c>
      <c r="Q27" s="232">
        <v>-2.4770551700210977</v>
      </c>
      <c r="R27" s="98">
        <v>-5.664220063289315</v>
      </c>
      <c r="S27" s="232">
        <v>-6.103097440873141</v>
      </c>
      <c r="T27" s="178" t="s">
        <v>73</v>
      </c>
      <c r="V27" s="184">
        <f t="shared" si="1"/>
        <v>2.0006432637167872</v>
      </c>
      <c r="W27" s="184">
        <f t="shared" si="2"/>
        <v>2.314867051755611</v>
      </c>
      <c r="X27" s="184">
        <f t="shared" si="2"/>
        <v>2.1518936414044885</v>
      </c>
      <c r="Y27" s="252">
        <f t="shared" si="3"/>
        <v>1.8394936414044885</v>
      </c>
      <c r="Z27" s="252">
        <f t="shared" si="3"/>
        <v>1.536031617539107</v>
      </c>
      <c r="AA27" s="252">
        <f t="shared" si="3"/>
        <v>1.2833897076329734</v>
      </c>
      <c r="AB27" s="252">
        <f t="shared" si="0"/>
        <v>1.2581299189232888</v>
      </c>
      <c r="AC27" s="252">
        <f t="shared" si="0"/>
        <v>1.459593203862233</v>
      </c>
    </row>
    <row r="28" spans="1:29" ht="13.5" customHeight="1">
      <c r="A28" s="82" t="s">
        <v>31</v>
      </c>
      <c r="B28" s="36"/>
      <c r="C28" s="36"/>
      <c r="D28" s="36">
        <v>4.67</v>
      </c>
      <c r="E28" s="36">
        <v>4.06</v>
      </c>
      <c r="F28" s="36">
        <v>3.88</v>
      </c>
      <c r="G28" s="36">
        <v>4.07</v>
      </c>
      <c r="H28" s="36">
        <v>3.17</v>
      </c>
      <c r="I28" s="36">
        <v>3.61</v>
      </c>
      <c r="J28" s="36">
        <v>3.673</v>
      </c>
      <c r="K28" s="36">
        <v>3.06</v>
      </c>
      <c r="L28" s="39">
        <v>2.3500729378429965</v>
      </c>
      <c r="M28" s="197">
        <v>1.2748047916820437</v>
      </c>
      <c r="N28" s="197">
        <v>0.37</v>
      </c>
      <c r="O28" s="233">
        <v>0.4</v>
      </c>
      <c r="P28" s="39">
        <v>0.1574406270118855</v>
      </c>
      <c r="Q28" s="233">
        <v>0.8748949986809078</v>
      </c>
      <c r="R28" s="39">
        <v>0.5046840525102905</v>
      </c>
      <c r="S28" s="233">
        <v>0.7181115449557779</v>
      </c>
      <c r="T28" s="179" t="s">
        <v>74</v>
      </c>
      <c r="V28" s="185">
        <f t="shared" si="1"/>
        <v>0.4680823534620318</v>
      </c>
      <c r="W28" s="185">
        <f t="shared" si="2"/>
        <v>0.7344546724569951</v>
      </c>
      <c r="X28" s="185">
        <f t="shared" si="2"/>
        <v>0.9720971178664943</v>
      </c>
      <c r="Y28" s="253">
        <f t="shared" si="3"/>
        <v>1.1896546724569954</v>
      </c>
      <c r="Z28" s="253">
        <f t="shared" si="3"/>
        <v>1.3303763847841683</v>
      </c>
      <c r="AA28" s="253">
        <f t="shared" si="3"/>
        <v>1.278593252046816</v>
      </c>
      <c r="AB28" s="253">
        <f t="shared" si="0"/>
        <v>1.2366227949503494</v>
      </c>
      <c r="AC28" s="253">
        <f t="shared" si="0"/>
        <v>1.0136340504075654</v>
      </c>
    </row>
    <row r="29" spans="1:29" ht="13.5" customHeight="1">
      <c r="A29" s="81" t="s">
        <v>32</v>
      </c>
      <c r="B29" s="37"/>
      <c r="C29" s="37"/>
      <c r="D29" s="37">
        <v>-1.16</v>
      </c>
      <c r="E29" s="37">
        <v>-2.39</v>
      </c>
      <c r="F29" s="37">
        <v>-4.81</v>
      </c>
      <c r="G29" s="37">
        <v>-3.98</v>
      </c>
      <c r="H29" s="37">
        <v>-4.61</v>
      </c>
      <c r="I29" s="37">
        <v>-5.19</v>
      </c>
      <c r="J29" s="37">
        <v>-5.63</v>
      </c>
      <c r="K29" s="37">
        <v>-4.8</v>
      </c>
      <c r="L29" s="98">
        <v>-7.321703300601477</v>
      </c>
      <c r="M29" s="196">
        <v>-8.11236953034414</v>
      </c>
      <c r="N29" s="196">
        <v>-8.78</v>
      </c>
      <c r="O29" s="232">
        <v>-7.84</v>
      </c>
      <c r="P29" s="98">
        <v>-9.084531308055684</v>
      </c>
      <c r="Q29" s="232">
        <v>-9.03136591692317</v>
      </c>
      <c r="R29" s="98">
        <v>-7.708881389678042</v>
      </c>
      <c r="S29" s="232">
        <v>-8.884562215993174</v>
      </c>
      <c r="T29" s="178" t="s">
        <v>75</v>
      </c>
      <c r="V29" s="184">
        <f t="shared" si="1"/>
        <v>0.904328640718981</v>
      </c>
      <c r="W29" s="184">
        <f t="shared" si="2"/>
        <v>1.4124072830945618</v>
      </c>
      <c r="X29" s="184">
        <f t="shared" si="2"/>
        <v>1.5188887397134738</v>
      </c>
      <c r="Y29" s="252">
        <f t="shared" si="3"/>
        <v>1.524888739713474</v>
      </c>
      <c r="Z29" s="252">
        <f t="shared" si="3"/>
        <v>1.6928604139001302</v>
      </c>
      <c r="AA29" s="252">
        <f t="shared" si="3"/>
        <v>1.5859976044739574</v>
      </c>
      <c r="AB29" s="252">
        <f t="shared" si="0"/>
        <v>1.2915674555279053</v>
      </c>
      <c r="AC29" s="252">
        <f t="shared" si="0"/>
        <v>1.0833561548717507</v>
      </c>
    </row>
    <row r="30" spans="1:29" ht="13.5" customHeight="1">
      <c r="A30" s="82" t="s">
        <v>50</v>
      </c>
      <c r="B30" s="36"/>
      <c r="C30" s="36"/>
      <c r="D30" s="36">
        <v>3.09</v>
      </c>
      <c r="E30" s="36">
        <v>4.92</v>
      </c>
      <c r="F30" s="36">
        <v>4.34</v>
      </c>
      <c r="G30" s="36">
        <v>3.94</v>
      </c>
      <c r="H30" s="36">
        <v>3.64</v>
      </c>
      <c r="I30" s="36">
        <v>3.13</v>
      </c>
      <c r="J30" s="36">
        <v>2.39</v>
      </c>
      <c r="K30" s="36">
        <v>1.65</v>
      </c>
      <c r="L30" s="39">
        <v>2.047236696910338</v>
      </c>
      <c r="M30" s="197">
        <v>1.731791418466578</v>
      </c>
      <c r="N30" s="197">
        <v>0.28</v>
      </c>
      <c r="O30" s="233">
        <v>0.32</v>
      </c>
      <c r="P30" s="39">
        <v>-0.4484464069820143</v>
      </c>
      <c r="Q30" s="233">
        <v>-0.9887199183584972</v>
      </c>
      <c r="R30" s="39">
        <v>-0.9624945526782015</v>
      </c>
      <c r="S30" s="233">
        <v>-2.491665884895324</v>
      </c>
      <c r="T30" s="179" t="s">
        <v>70</v>
      </c>
      <c r="V30" s="185">
        <f t="shared" si="1"/>
        <v>0.9528454128862077</v>
      </c>
      <c r="W30" s="185">
        <f t="shared" si="2"/>
        <v>0.90651662615477</v>
      </c>
      <c r="X30" s="185">
        <f t="shared" si="2"/>
        <v>1.1870971884623083</v>
      </c>
      <c r="Y30" s="253">
        <f t="shared" si="3"/>
        <v>1.1410971884623085</v>
      </c>
      <c r="Z30" s="253">
        <f t="shared" si="3"/>
        <v>1.1613891685425775</v>
      </c>
      <c r="AA30" s="253">
        <f t="shared" si="3"/>
        <v>1.2675822082710149</v>
      </c>
      <c r="AB30" s="253">
        <f t="shared" si="0"/>
        <v>1.274868899339563</v>
      </c>
      <c r="AC30" s="253">
        <f t="shared" si="0"/>
        <v>1.281589514878353</v>
      </c>
    </row>
    <row r="31" spans="1:29" ht="13.5" customHeight="1">
      <c r="A31" s="81" t="s">
        <v>56</v>
      </c>
      <c r="B31" s="37"/>
      <c r="C31" s="37"/>
      <c r="D31" s="37">
        <v>11.77</v>
      </c>
      <c r="E31" s="37">
        <v>10.41</v>
      </c>
      <c r="F31" s="37">
        <v>2.53</v>
      </c>
      <c r="G31" s="37">
        <v>9.55</v>
      </c>
      <c r="H31" s="37">
        <v>4.37</v>
      </c>
      <c r="I31" s="37">
        <v>1.11</v>
      </c>
      <c r="J31" s="37">
        <v>3.09</v>
      </c>
      <c r="K31" s="37">
        <v>-2.2</v>
      </c>
      <c r="L31" s="98">
        <v>-1.0947260358683575</v>
      </c>
      <c r="M31" s="196">
        <v>-2.617119293568438</v>
      </c>
      <c r="N31" s="196">
        <v>-4.02</v>
      </c>
      <c r="O31" s="232">
        <v>-2.79</v>
      </c>
      <c r="P31" s="98">
        <v>-3.268448669679703</v>
      </c>
      <c r="Q31" s="232">
        <v>-1.5767634149064564</v>
      </c>
      <c r="R31" s="98">
        <v>-0.24367127592949908</v>
      </c>
      <c r="S31" s="232">
        <v>1.1475462395443603</v>
      </c>
      <c r="T31" s="178" t="s">
        <v>77</v>
      </c>
      <c r="V31" s="184">
        <f t="shared" si="1"/>
        <v>3.4795055658626586</v>
      </c>
      <c r="W31" s="184">
        <f t="shared" si="2"/>
        <v>4.266547626354943</v>
      </c>
      <c r="X31" s="184">
        <f t="shared" si="2"/>
        <v>3.877184532943679</v>
      </c>
      <c r="Y31" s="252">
        <f t="shared" si="3"/>
        <v>3.3371845329436796</v>
      </c>
      <c r="Z31" s="252">
        <f t="shared" si="3"/>
        <v>3.4536235199293204</v>
      </c>
      <c r="AA31" s="252">
        <f t="shared" si="3"/>
        <v>2.253823444841377</v>
      </c>
      <c r="AB31" s="252">
        <f t="shared" si="0"/>
        <v>1.6611788328366248</v>
      </c>
      <c r="AC31" s="252">
        <f t="shared" si="0"/>
        <v>1.6656843815819482</v>
      </c>
    </row>
    <row r="32" spans="1:29" ht="13.5" customHeight="1">
      <c r="A32" s="82" t="s">
        <v>33</v>
      </c>
      <c r="B32" s="36"/>
      <c r="C32" s="36"/>
      <c r="D32" s="36">
        <v>12.36</v>
      </c>
      <c r="E32" s="36">
        <v>12.45</v>
      </c>
      <c r="F32" s="36">
        <v>12.66</v>
      </c>
      <c r="G32" s="36">
        <v>13.09</v>
      </c>
      <c r="H32" s="36">
        <v>11.78</v>
      </c>
      <c r="I32" s="36">
        <v>10.27</v>
      </c>
      <c r="J32" s="36">
        <v>9.26</v>
      </c>
      <c r="K32" s="36">
        <v>8.63</v>
      </c>
      <c r="L32" s="39">
        <v>7.886696454188584</v>
      </c>
      <c r="M32" s="197">
        <v>8.738388553037556</v>
      </c>
      <c r="N32" s="197">
        <v>8.04</v>
      </c>
      <c r="O32" s="233">
        <v>6.73</v>
      </c>
      <c r="P32" s="39">
        <v>6.38837699347751</v>
      </c>
      <c r="Q32" s="233">
        <v>6.344080544045571</v>
      </c>
      <c r="R32" s="39">
        <v>5.578404101050233</v>
      </c>
      <c r="S32" s="233">
        <v>3.559177636855683</v>
      </c>
      <c r="T32" s="179" t="s">
        <v>76</v>
      </c>
      <c r="V32" s="185">
        <f t="shared" si="1"/>
        <v>1.7416629432264268</v>
      </c>
      <c r="W32" s="185">
        <f t="shared" si="2"/>
        <v>1.755491499277386</v>
      </c>
      <c r="X32" s="185">
        <f t="shared" si="2"/>
        <v>1.7715931994219083</v>
      </c>
      <c r="Y32" s="253">
        <f t="shared" si="3"/>
        <v>1.7931931994219084</v>
      </c>
      <c r="Z32" s="253">
        <f t="shared" si="3"/>
        <v>1.614923039943708</v>
      </c>
      <c r="AA32" s="253">
        <f t="shared" si="3"/>
        <v>1.328923456132589</v>
      </c>
      <c r="AB32" s="253">
        <f t="shared" si="0"/>
        <v>1.2211034039492934</v>
      </c>
      <c r="AC32" s="253">
        <f t="shared" si="0"/>
        <v>1.3955045731797142</v>
      </c>
    </row>
    <row r="33" spans="1:29" ht="13.5" customHeight="1">
      <c r="A33" s="81" t="s">
        <v>34</v>
      </c>
      <c r="B33" s="37"/>
      <c r="C33" s="37"/>
      <c r="D33" s="37">
        <v>0.5</v>
      </c>
      <c r="E33" s="37">
        <v>1.01</v>
      </c>
      <c r="F33" s="37">
        <v>-1.46</v>
      </c>
      <c r="G33" s="37">
        <v>-1.87</v>
      </c>
      <c r="H33" s="37">
        <v>-3.64</v>
      </c>
      <c r="I33" s="37">
        <v>-4.83</v>
      </c>
      <c r="J33" s="37">
        <v>-5.36</v>
      </c>
      <c r="K33" s="37">
        <v>-6.46</v>
      </c>
      <c r="L33" s="98">
        <v>-6.764736974988554</v>
      </c>
      <c r="M33" s="196">
        <v>-6.748199650256821</v>
      </c>
      <c r="N33" s="196">
        <v>-4.32</v>
      </c>
      <c r="O33" s="232">
        <v>-7.49</v>
      </c>
      <c r="P33" s="98">
        <v>-5.765116224368531</v>
      </c>
      <c r="Q33" s="232">
        <v>-6.597858547809155</v>
      </c>
      <c r="R33" s="98">
        <v>-7.957321473367471</v>
      </c>
      <c r="S33" s="232">
        <v>-8.669406915412283</v>
      </c>
      <c r="T33" s="178" t="s">
        <v>78</v>
      </c>
      <c r="V33" s="184">
        <f t="shared" si="1"/>
        <v>2.1818421218735695</v>
      </c>
      <c r="W33" s="184">
        <f t="shared" si="2"/>
        <v>2.4858349300196303</v>
      </c>
      <c r="X33" s="184">
        <f t="shared" si="2"/>
        <v>2.04343493001963</v>
      </c>
      <c r="Y33" s="252">
        <f t="shared" si="3"/>
        <v>1.670293662524537</v>
      </c>
      <c r="Z33" s="252">
        <f t="shared" si="3"/>
        <v>1.3278442279691123</v>
      </c>
      <c r="AA33" s="252">
        <f t="shared" si="3"/>
        <v>1.0145678948685997</v>
      </c>
      <c r="AB33" s="252">
        <f t="shared" si="0"/>
        <v>0.9284353847895362</v>
      </c>
      <c r="AC33" s="252">
        <f t="shared" si="0"/>
        <v>0.9126690241847444</v>
      </c>
    </row>
    <row r="34" spans="1:29" ht="13.5" customHeight="1">
      <c r="A34" s="82" t="s">
        <v>35</v>
      </c>
      <c r="B34" s="36"/>
      <c r="C34" s="36"/>
      <c r="D34" s="36">
        <v>12.7</v>
      </c>
      <c r="E34" s="36">
        <v>11.48</v>
      </c>
      <c r="F34" s="36">
        <v>12.84</v>
      </c>
      <c r="G34" s="36">
        <v>12.7</v>
      </c>
      <c r="H34" s="36">
        <v>14.89</v>
      </c>
      <c r="I34" s="36">
        <v>13.44</v>
      </c>
      <c r="J34" s="36">
        <v>7.78</v>
      </c>
      <c r="K34" s="36">
        <v>3.47</v>
      </c>
      <c r="L34" s="39">
        <v>1.8824215261891573</v>
      </c>
      <c r="M34" s="197">
        <v>0.9989754896420842</v>
      </c>
      <c r="N34" s="197">
        <v>0.03</v>
      </c>
      <c r="O34" s="233">
        <v>-1.79</v>
      </c>
      <c r="P34" s="39">
        <v>-1.9281467548708284</v>
      </c>
      <c r="Q34" s="233">
        <v>-2.834114383929459</v>
      </c>
      <c r="R34" s="39">
        <v>-8.604266356962295</v>
      </c>
      <c r="S34" s="233">
        <v>-9.657154104924</v>
      </c>
      <c r="T34" s="179" t="s">
        <v>77</v>
      </c>
      <c r="V34" s="185">
        <f t="shared" si="1"/>
        <v>4.074621636532944</v>
      </c>
      <c r="W34" s="185">
        <f t="shared" si="2"/>
        <v>4.54823235810025</v>
      </c>
      <c r="X34" s="185">
        <f t="shared" si="2"/>
        <v>5.118860298416876</v>
      </c>
      <c r="Y34" s="253">
        <f t="shared" si="3"/>
        <v>5.7058602984168765</v>
      </c>
      <c r="Z34" s="253">
        <f t="shared" si="3"/>
        <v>5.6441399791231674</v>
      </c>
      <c r="AA34" s="253">
        <f t="shared" si="3"/>
        <v>5.065651847378143</v>
      </c>
      <c r="AB34" s="253">
        <f t="shared" si="0"/>
        <v>4.318894743632339</v>
      </c>
      <c r="AC34" s="253">
        <f t="shared" si="0"/>
        <v>3.897507861651783</v>
      </c>
    </row>
    <row r="35" spans="1:29" ht="13.5" customHeight="1">
      <c r="A35" s="81" t="s">
        <v>36</v>
      </c>
      <c r="B35" s="37"/>
      <c r="C35" s="37"/>
      <c r="D35" s="37">
        <v>1.63</v>
      </c>
      <c r="E35" s="37">
        <v>1.36</v>
      </c>
      <c r="F35" s="37">
        <v>0.24</v>
      </c>
      <c r="G35" s="37">
        <v>0.34</v>
      </c>
      <c r="H35" s="37">
        <v>-0.03</v>
      </c>
      <c r="I35" s="37">
        <v>3.28</v>
      </c>
      <c r="J35" s="37">
        <v>-1.67</v>
      </c>
      <c r="K35" s="37">
        <v>-1.19</v>
      </c>
      <c r="L35" s="98">
        <v>-1.3422487561798349</v>
      </c>
      <c r="M35" s="196">
        <v>-1.1534953323523665</v>
      </c>
      <c r="N35" s="196">
        <v>-1.34</v>
      </c>
      <c r="O35" s="232">
        <v>-1.73</v>
      </c>
      <c r="P35" s="98">
        <v>-2.191343959128322</v>
      </c>
      <c r="Q35" s="232">
        <v>-3.141992820334628</v>
      </c>
      <c r="R35" s="98">
        <v>-3.475375990995881</v>
      </c>
      <c r="S35" s="232">
        <v>-3.4926966745875565</v>
      </c>
      <c r="T35" s="178" t="s">
        <v>79</v>
      </c>
      <c r="V35" s="184">
        <f t="shared" si="1"/>
        <v>1.1815310945224793</v>
      </c>
      <c r="W35" s="184">
        <f t="shared" si="2"/>
        <v>1.22357440885322</v>
      </c>
      <c r="X35" s="184">
        <f t="shared" si="2"/>
        <v>1.1885744088532202</v>
      </c>
      <c r="Y35" s="252">
        <f t="shared" si="3"/>
        <v>1.133659527082576</v>
      </c>
      <c r="Z35" s="252">
        <f t="shared" si="3"/>
        <v>1.1396252828596312</v>
      </c>
      <c r="AA35" s="252">
        <f t="shared" si="3"/>
        <v>1.070363234719806</v>
      </c>
      <c r="AB35" s="252">
        <f t="shared" si="0"/>
        <v>1.046296868192663</v>
      </c>
      <c r="AC35" s="252">
        <f t="shared" si="0"/>
        <v>0.8021096063229903</v>
      </c>
    </row>
    <row r="36" spans="1:29" ht="13.5" customHeight="1">
      <c r="A36" s="82" t="s">
        <v>37</v>
      </c>
      <c r="B36" s="36"/>
      <c r="C36" s="36"/>
      <c r="D36" s="36">
        <v>3.5</v>
      </c>
      <c r="E36" s="36">
        <v>1.81</v>
      </c>
      <c r="F36" s="36">
        <v>2.52</v>
      </c>
      <c r="G36" s="36">
        <v>2.93</v>
      </c>
      <c r="H36" s="36">
        <v>2.65</v>
      </c>
      <c r="I36" s="36">
        <v>2.21</v>
      </c>
      <c r="J36" s="36">
        <v>2.44</v>
      </c>
      <c r="K36" s="36">
        <v>1.79</v>
      </c>
      <c r="L36" s="39">
        <v>1.464542676919604</v>
      </c>
      <c r="M36" s="197">
        <v>1.3961229865367224</v>
      </c>
      <c r="N36" s="197">
        <v>1.12</v>
      </c>
      <c r="O36" s="233">
        <v>0.49</v>
      </c>
      <c r="P36" s="39">
        <v>1.2113691268940454</v>
      </c>
      <c r="Q36" s="233">
        <v>1.0538364796215212</v>
      </c>
      <c r="R36" s="39">
        <v>1.0448319242706559</v>
      </c>
      <c r="S36" s="233">
        <v>1.9309272681371985</v>
      </c>
      <c r="T36" s="179" t="s">
        <v>80</v>
      </c>
      <c r="V36" s="185">
        <f t="shared" si="1"/>
        <v>0.4081821653850495</v>
      </c>
      <c r="W36" s="185">
        <f t="shared" si="2"/>
        <v>0.5369334336543674</v>
      </c>
      <c r="X36" s="185">
        <f t="shared" si="2"/>
        <v>0.5169334336543673</v>
      </c>
      <c r="Y36" s="253">
        <f t="shared" si="3"/>
        <v>0.6489334336543673</v>
      </c>
      <c r="Z36" s="253">
        <f t="shared" si="3"/>
        <v>0.6337965209649629</v>
      </c>
      <c r="AA36" s="253">
        <f t="shared" si="3"/>
        <v>0.5519302984022485</v>
      </c>
      <c r="AB36" s="253">
        <f t="shared" si="0"/>
        <v>0.4432522798445169</v>
      </c>
      <c r="AC36" s="253">
        <f t="shared" si="0"/>
        <v>0.41015554008073024</v>
      </c>
    </row>
    <row r="37" spans="1:29" ht="13.5" customHeight="1">
      <c r="A37" s="81" t="s">
        <v>62</v>
      </c>
      <c r="B37" s="37"/>
      <c r="C37" s="37"/>
      <c r="D37" s="37">
        <v>4.24</v>
      </c>
      <c r="E37" s="37">
        <v>4.27</v>
      </c>
      <c r="F37" s="37">
        <v>3.44</v>
      </c>
      <c r="G37" s="37">
        <v>3.46</v>
      </c>
      <c r="H37" s="37">
        <v>2.51</v>
      </c>
      <c r="I37" s="37">
        <v>2.08</v>
      </c>
      <c r="J37" s="37">
        <v>1.02</v>
      </c>
      <c r="K37" s="37">
        <v>0.47</v>
      </c>
      <c r="L37" s="98">
        <v>0.6407393418085401</v>
      </c>
      <c r="M37" s="196">
        <v>0.16625959990865752</v>
      </c>
      <c r="N37" s="196">
        <v>0.3</v>
      </c>
      <c r="O37" s="232">
        <v>1.14</v>
      </c>
      <c r="P37" s="98">
        <v>0.9075263750141129</v>
      </c>
      <c r="Q37" s="232">
        <v>0.23362439267627869</v>
      </c>
      <c r="R37" s="98">
        <v>-0.26327574483222843</v>
      </c>
      <c r="S37" s="232">
        <v>-0.43134831658654976</v>
      </c>
      <c r="T37" s="178" t="s">
        <v>81</v>
      </c>
      <c r="V37" s="184">
        <f t="shared" si="1"/>
        <v>1.1836575822739324</v>
      </c>
      <c r="W37" s="184">
        <f t="shared" si="2"/>
        <v>1.3543001058282802</v>
      </c>
      <c r="X37" s="184">
        <f t="shared" si="2"/>
        <v>1.3163001058282802</v>
      </c>
      <c r="Y37" s="252">
        <f t="shared" si="3"/>
        <v>1.0798400846626244</v>
      </c>
      <c r="Z37" s="252">
        <f t="shared" si="3"/>
        <v>0.8483284809961212</v>
      </c>
      <c r="AA37" s="252">
        <f t="shared" si="3"/>
        <v>0.5925480232473928</v>
      </c>
      <c r="AB37" s="252">
        <f aca="true" t="shared" si="4" ref="AB37:AB42">AVEDEV(I37:R37)</f>
        <v>0.4939153578367937</v>
      </c>
      <c r="AC37" s="252">
        <f aca="true" t="shared" si="5" ref="AC37:AC42">AVEDEV(J37:S37)</f>
        <v>0.4173005785656495</v>
      </c>
    </row>
    <row r="38" spans="1:29" ht="13.5" customHeight="1">
      <c r="A38" s="82" t="s">
        <v>51</v>
      </c>
      <c r="B38" s="36"/>
      <c r="C38" s="36"/>
      <c r="D38" s="36">
        <v>-0.11</v>
      </c>
      <c r="E38" s="36">
        <v>0.22</v>
      </c>
      <c r="F38" s="36">
        <v>-0.65</v>
      </c>
      <c r="G38" s="36">
        <v>-0.86</v>
      </c>
      <c r="H38" s="36">
        <v>-0.9</v>
      </c>
      <c r="I38" s="36">
        <v>0.27</v>
      </c>
      <c r="J38" s="36">
        <v>-1.11</v>
      </c>
      <c r="K38" s="36">
        <v>-1.47</v>
      </c>
      <c r="L38" s="39">
        <v>-2.103632012598</v>
      </c>
      <c r="M38" s="197">
        <v>-2.120333127049831</v>
      </c>
      <c r="N38" s="197">
        <v>-2.87</v>
      </c>
      <c r="O38" s="233">
        <v>-2.89</v>
      </c>
      <c r="P38" s="39">
        <v>-3.4434568929566147</v>
      </c>
      <c r="Q38" s="233">
        <v>-3.323266986068528</v>
      </c>
      <c r="R38" s="39">
        <v>-3.39787617117394</v>
      </c>
      <c r="S38" s="233">
        <v>-4.911765636480005</v>
      </c>
      <c r="T38" s="179" t="s">
        <v>70</v>
      </c>
      <c r="V38" s="185">
        <f t="shared" si="1"/>
        <v>0.5790905011810625</v>
      </c>
      <c r="W38" s="185">
        <f t="shared" si="2"/>
        <v>0.657396513964783</v>
      </c>
      <c r="X38" s="185">
        <f t="shared" si="2"/>
        <v>0.7852758167577397</v>
      </c>
      <c r="Y38" s="253">
        <f t="shared" si="3"/>
        <v>0.8204758167577395</v>
      </c>
      <c r="Z38" s="253">
        <f t="shared" si="3"/>
        <v>0.9357422032604445</v>
      </c>
      <c r="AA38" s="253">
        <f t="shared" si="3"/>
        <v>0.9548551214938378</v>
      </c>
      <c r="AB38" s="253">
        <f t="shared" si="4"/>
        <v>0.9390634910551252</v>
      </c>
      <c r="AC38" s="253">
        <f t="shared" si="5"/>
        <v>0.8504334381765872</v>
      </c>
    </row>
    <row r="39" spans="1:29" ht="13.5" customHeight="1">
      <c r="A39" s="81" t="s">
        <v>53</v>
      </c>
      <c r="B39" s="37"/>
      <c r="C39" s="37"/>
      <c r="D39" s="37">
        <v>9.37</v>
      </c>
      <c r="E39" s="37">
        <v>10.51</v>
      </c>
      <c r="F39" s="37">
        <v>8.95</v>
      </c>
      <c r="G39" s="37">
        <v>8.61</v>
      </c>
      <c r="H39" s="37">
        <v>6.22</v>
      </c>
      <c r="I39" s="37">
        <v>4.42</v>
      </c>
      <c r="J39" s="37">
        <v>3.37</v>
      </c>
      <c r="K39" s="37">
        <v>3.26</v>
      </c>
      <c r="L39" s="98">
        <v>2.9703000979214997</v>
      </c>
      <c r="M39" s="196">
        <v>4.973852896179988</v>
      </c>
      <c r="N39" s="196">
        <v>2.96</v>
      </c>
      <c r="O39" s="232">
        <v>2.5</v>
      </c>
      <c r="P39" s="98">
        <v>1.2606025042148208</v>
      </c>
      <c r="Q39" s="232">
        <v>1.6216903259077153</v>
      </c>
      <c r="R39" s="98">
        <v>0.21741398037649667</v>
      </c>
      <c r="S39" s="232">
        <v>0.501927776253587</v>
      </c>
      <c r="T39" s="178" t="s">
        <v>82</v>
      </c>
      <c r="V39" s="184">
        <f t="shared" si="1"/>
        <v>2.5337124877598125</v>
      </c>
      <c r="W39" s="184">
        <f t="shared" si="2"/>
        <v>2.4756677604718806</v>
      </c>
      <c r="X39" s="184">
        <f t="shared" si="2"/>
        <v>2.358467760471881</v>
      </c>
      <c r="Y39" s="252">
        <f t="shared" si="3"/>
        <v>1.8920383397078786</v>
      </c>
      <c r="Z39" s="252">
        <f t="shared" si="3"/>
        <v>1.6011901393706929</v>
      </c>
      <c r="AA39" s="252">
        <f t="shared" si="3"/>
        <v>1.112254913298076</v>
      </c>
      <c r="AB39" s="252">
        <f t="shared" si="4"/>
        <v>1.0843674222682351</v>
      </c>
      <c r="AC39" s="252">
        <f t="shared" si="5"/>
        <v>1.1705360891178047</v>
      </c>
    </row>
    <row r="40" spans="1:29" ht="13.5" customHeight="1">
      <c r="A40" s="82" t="s">
        <v>38</v>
      </c>
      <c r="B40" s="36"/>
      <c r="C40" s="36"/>
      <c r="D40" s="36">
        <v>1.6</v>
      </c>
      <c r="E40" s="36">
        <v>1.11</v>
      </c>
      <c r="F40" s="36">
        <v>0.18</v>
      </c>
      <c r="G40" s="36">
        <v>-1.05</v>
      </c>
      <c r="H40" s="36">
        <v>-1.1</v>
      </c>
      <c r="I40" s="36">
        <v>-4.28</v>
      </c>
      <c r="J40" s="36">
        <v>-3.18</v>
      </c>
      <c r="K40" s="36">
        <v>-3.9</v>
      </c>
      <c r="L40" s="39">
        <v>-2.517941885106888</v>
      </c>
      <c r="M40" s="197">
        <v>1.5589928799664747</v>
      </c>
      <c r="N40" s="197">
        <v>1.38</v>
      </c>
      <c r="O40" s="233">
        <v>1.72</v>
      </c>
      <c r="P40" s="39">
        <v>0.823185105212771</v>
      </c>
      <c r="Q40" s="233">
        <v>0.4546209920486245</v>
      </c>
      <c r="R40" s="39">
        <v>-0.315669031651126</v>
      </c>
      <c r="S40" s="233">
        <v>-1.4263417699484537</v>
      </c>
      <c r="T40" s="179" t="s">
        <v>82</v>
      </c>
      <c r="U40" s="90"/>
      <c r="V40" s="185">
        <f t="shared" si="1"/>
        <v>1.6272427356383607</v>
      </c>
      <c r="W40" s="185">
        <f t="shared" si="2"/>
        <v>1.8492724566101448</v>
      </c>
      <c r="X40" s="185">
        <f t="shared" si="2"/>
        <v>1.8316724566101446</v>
      </c>
      <c r="Y40" s="253">
        <f t="shared" si="3"/>
        <v>1.8804724566101445</v>
      </c>
      <c r="Z40" s="253">
        <f t="shared" si="3"/>
        <v>1.9410119870286136</v>
      </c>
      <c r="AA40" s="253">
        <f t="shared" si="3"/>
        <v>2.091474086233476</v>
      </c>
      <c r="AB40" s="253">
        <f t="shared" si="4"/>
        <v>2.115043421858966</v>
      </c>
      <c r="AC40" s="253">
        <f t="shared" si="5"/>
        <v>1.7726044342527802</v>
      </c>
    </row>
    <row r="41" spans="1:29" s="76" customFormat="1" ht="13.5" customHeight="1">
      <c r="A41" s="100" t="s">
        <v>21</v>
      </c>
      <c r="B41" s="101"/>
      <c r="C41" s="101"/>
      <c r="D41" s="101">
        <f>MIN(D21:D40)</f>
        <v>-1.16</v>
      </c>
      <c r="E41" s="101">
        <f aca="true" t="shared" si="6" ref="E41:J41">MIN(E21:E40)</f>
        <v>-2.39</v>
      </c>
      <c r="F41" s="101">
        <f t="shared" si="6"/>
        <v>-4.81</v>
      </c>
      <c r="G41" s="101">
        <f t="shared" si="6"/>
        <v>-3.98</v>
      </c>
      <c r="H41" s="101">
        <f t="shared" si="6"/>
        <v>-4.61</v>
      </c>
      <c r="I41" s="101">
        <f t="shared" si="6"/>
        <v>-5.19</v>
      </c>
      <c r="J41" s="102">
        <f t="shared" si="6"/>
        <v>-5.63</v>
      </c>
      <c r="K41" s="101">
        <f aca="true" t="shared" si="7" ref="K41:P41">MIN(K21:K40)</f>
        <v>-6.46</v>
      </c>
      <c r="L41" s="102">
        <f t="shared" si="7"/>
        <v>-7.321703300601477</v>
      </c>
      <c r="M41" s="208">
        <f t="shared" si="7"/>
        <v>-8.11236953034414</v>
      </c>
      <c r="N41" s="208">
        <f t="shared" si="7"/>
        <v>-8.78</v>
      </c>
      <c r="O41" s="242">
        <f t="shared" si="7"/>
        <v>-7.84</v>
      </c>
      <c r="P41" s="207">
        <f t="shared" si="7"/>
        <v>-9.084531308055684</v>
      </c>
      <c r="Q41" s="242">
        <f>MIN(Q21:Q40)</f>
        <v>-9.144949422453855</v>
      </c>
      <c r="R41" s="207">
        <f>MIN(R21:R40)</f>
        <v>-8.604266356962295</v>
      </c>
      <c r="S41" s="242">
        <f>MIN(S21:S40)</f>
        <v>-9.657154104924</v>
      </c>
      <c r="T41" s="210" t="s">
        <v>21</v>
      </c>
      <c r="U41" s="103"/>
      <c r="V41" s="219">
        <f t="shared" si="1"/>
        <v>1.1014629125751847</v>
      </c>
      <c r="W41" s="219">
        <f t="shared" si="2"/>
        <v>1.576407283094562</v>
      </c>
      <c r="X41" s="219">
        <f t="shared" si="2"/>
        <v>1.552088739713474</v>
      </c>
      <c r="Y41" s="259">
        <f t="shared" si="3"/>
        <v>1.4294072830945617</v>
      </c>
      <c r="Z41" s="259">
        <f t="shared" si="3"/>
        <v>1.5268604139001298</v>
      </c>
      <c r="AA41" s="259">
        <f t="shared" si="3"/>
        <v>1.3958842849164128</v>
      </c>
      <c r="AB41" s="259">
        <f t="shared" si="4"/>
        <v>1.1730849333531004</v>
      </c>
      <c r="AC41" s="259">
        <f t="shared" si="5"/>
        <v>1.0004572617470204</v>
      </c>
    </row>
    <row r="42" spans="1:29" s="137" customFormat="1" ht="13.5" customHeight="1">
      <c r="A42" s="158" t="s">
        <v>22</v>
      </c>
      <c r="B42" s="159"/>
      <c r="C42" s="159"/>
      <c r="D42" s="159">
        <f>MAX(D21:D40)</f>
        <v>12.7</v>
      </c>
      <c r="E42" s="159">
        <f aca="true" t="shared" si="8" ref="E42:J42">MAX(E21:E40)</f>
        <v>12.45</v>
      </c>
      <c r="F42" s="159">
        <f t="shared" si="8"/>
        <v>13.15</v>
      </c>
      <c r="G42" s="159">
        <f t="shared" si="8"/>
        <v>13.09</v>
      </c>
      <c r="H42" s="159">
        <f t="shared" si="8"/>
        <v>14.89</v>
      </c>
      <c r="I42" s="159">
        <f t="shared" si="8"/>
        <v>13.44</v>
      </c>
      <c r="J42" s="160">
        <f t="shared" si="8"/>
        <v>9.26</v>
      </c>
      <c r="K42" s="159">
        <f aca="true" t="shared" si="9" ref="K42:P42">MAX(K21:K40)</f>
        <v>8.63</v>
      </c>
      <c r="L42" s="160">
        <f t="shared" si="9"/>
        <v>7.886696454188584</v>
      </c>
      <c r="M42" s="209">
        <f t="shared" si="9"/>
        <v>8.738388553037556</v>
      </c>
      <c r="N42" s="209">
        <f t="shared" si="9"/>
        <v>8.04</v>
      </c>
      <c r="O42" s="243">
        <f t="shared" si="9"/>
        <v>6.73</v>
      </c>
      <c r="P42" s="268">
        <f t="shared" si="9"/>
        <v>6.38837699347751</v>
      </c>
      <c r="Q42" s="243">
        <f>MAX(Q21:Q40)</f>
        <v>6.344080544045571</v>
      </c>
      <c r="R42" s="268">
        <f>MAX(R21:R40)</f>
        <v>5.578404101050233</v>
      </c>
      <c r="S42" s="243">
        <f>MAX(S21:S40)</f>
        <v>3.559177636855683</v>
      </c>
      <c r="T42" s="216" t="s">
        <v>22</v>
      </c>
      <c r="U42" s="167"/>
      <c r="V42" s="220">
        <f t="shared" si="1"/>
        <v>2.255516179033034</v>
      </c>
      <c r="W42" s="220">
        <f t="shared" si="2"/>
        <v>2.2357897991328635</v>
      </c>
      <c r="X42" s="220">
        <f t="shared" si="2"/>
        <v>2.446491499277386</v>
      </c>
      <c r="Y42" s="255">
        <f t="shared" si="3"/>
        <v>2.605593199421908</v>
      </c>
      <c r="Z42" s="272">
        <f t="shared" si="3"/>
        <v>2.4583922799577813</v>
      </c>
      <c r="AA42" s="272">
        <f t="shared" si="3"/>
        <v>2.097147447315047</v>
      </c>
      <c r="AB42" s="272">
        <f t="shared" si="4"/>
        <v>1.5308019789435547</v>
      </c>
      <c r="AC42" s="272">
        <f t="shared" si="5"/>
        <v>1.3955045731797142</v>
      </c>
    </row>
    <row r="43" spans="1:26" s="14" customFormat="1" ht="13.5" customHeight="1">
      <c r="A43" s="42"/>
      <c r="B43" s="39"/>
      <c r="C43" s="39"/>
      <c r="D43" s="39"/>
      <c r="E43" s="39"/>
      <c r="F43" s="39"/>
      <c r="G43" s="39"/>
      <c r="I43" s="15"/>
      <c r="J43" s="15"/>
      <c r="T43" s="182" t="s">
        <v>0</v>
      </c>
      <c r="V43" s="94"/>
      <c r="W43" s="94"/>
      <c r="X43" s="94"/>
      <c r="Y43" s="94"/>
      <c r="Z43" s="94"/>
    </row>
    <row r="44" spans="1:26" s="14" customFormat="1" ht="13.5" customHeight="1">
      <c r="A44" s="1" t="str">
        <f>+$A$1</f>
        <v>K4/I4</v>
      </c>
      <c r="B44" s="2" t="str">
        <f>+$B$1</f>
        <v>www.unil.ch/idheap/comparatif</v>
      </c>
      <c r="C44" s="3"/>
      <c r="D44" s="4"/>
      <c r="E44" s="4"/>
      <c r="F44" s="5"/>
      <c r="G44" s="5"/>
      <c r="I44" s="5" t="str">
        <f>Intro!$C$20</f>
        <v>© IDHEAP</v>
      </c>
      <c r="J44" s="5" t="str">
        <f>Intro!$C$21</f>
        <v>Update :</v>
      </c>
      <c r="K44" s="6">
        <f ca="1">NOW()</f>
        <v>43090.7927556713</v>
      </c>
      <c r="V44" s="94"/>
      <c r="W44" s="94"/>
      <c r="X44" s="94"/>
      <c r="Y44" s="94"/>
      <c r="Z44" s="94"/>
    </row>
    <row r="45" spans="1:26" s="14" customFormat="1" ht="13.5" customHeight="1">
      <c r="A45" s="293" t="str">
        <f>+$A$2</f>
        <v>Nettozinsbelastung</v>
      </c>
      <c r="B45" s="293"/>
      <c r="C45" s="293"/>
      <c r="D45" s="293"/>
      <c r="E45" s="293"/>
      <c r="F45" s="297"/>
      <c r="G45" s="297"/>
      <c r="H45" s="46"/>
      <c r="I45" s="47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V45" s="94"/>
      <c r="W45" s="94"/>
      <c r="X45" s="94"/>
      <c r="Y45" s="94"/>
      <c r="Z45" s="94"/>
    </row>
    <row r="46" spans="1:20" ht="13.5" customHeight="1" thickBot="1">
      <c r="A46" s="292" t="str">
        <f>+$A$3</f>
        <v>Nettozinsen in % der direkten Steuereinnahmen</v>
      </c>
      <c r="B46" s="292"/>
      <c r="C46" s="292"/>
      <c r="D46" s="292"/>
      <c r="E46" s="292"/>
      <c r="F46" s="292"/>
      <c r="G46" s="10"/>
      <c r="H46" s="9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3.5" customHeight="1" thickTop="1">
      <c r="A47" s="293" t="str">
        <f>+$A$4</f>
        <v>Poids des intérêts nets</v>
      </c>
      <c r="B47" s="293"/>
      <c r="C47" s="293"/>
      <c r="D47" s="293"/>
      <c r="E47" s="293"/>
      <c r="F47" s="296"/>
      <c r="G47" s="296"/>
      <c r="H47" s="46"/>
      <c r="I47" s="47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1:20" ht="13.5" customHeight="1" thickBot="1">
      <c r="A48" s="292" t="str">
        <f>+$A$5</f>
        <v>Intérêts nets en pourcentage des recettes fiscales directes</v>
      </c>
      <c r="B48" s="292"/>
      <c r="C48" s="292"/>
      <c r="D48" s="292"/>
      <c r="E48" s="292"/>
      <c r="F48" s="292"/>
      <c r="G48" s="10"/>
      <c r="H48" s="9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3.5" customHeight="1" thickTop="1">
      <c r="A49" s="42"/>
      <c r="B49" s="39"/>
      <c r="C49" s="39"/>
      <c r="D49" s="39"/>
      <c r="E49" s="39"/>
      <c r="F49" s="39"/>
      <c r="G49" s="39"/>
      <c r="H49" s="14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3.5" customHeight="1">
      <c r="A50" s="25" t="s">
        <v>2</v>
      </c>
      <c r="B50" s="26" t="s">
        <v>83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3.5" customHeight="1">
      <c r="A51" s="25" t="s">
        <v>3</v>
      </c>
      <c r="B51" s="29"/>
      <c r="C51" s="30"/>
      <c r="D51" s="30"/>
      <c r="E51" s="30"/>
      <c r="F51" s="30" t="s">
        <v>85</v>
      </c>
      <c r="G51" s="30" t="s">
        <v>86</v>
      </c>
      <c r="H51" s="30" t="s">
        <v>87</v>
      </c>
      <c r="I51" s="30" t="s">
        <v>88</v>
      </c>
      <c r="J51" s="30" t="s">
        <v>89</v>
      </c>
      <c r="K51" s="30" t="s">
        <v>90</v>
      </c>
      <c r="L51" s="70" t="s">
        <v>91</v>
      </c>
      <c r="M51" s="30" t="s">
        <v>66</v>
      </c>
      <c r="N51" s="31" t="s">
        <v>178</v>
      </c>
      <c r="O51" s="230" t="s">
        <v>179</v>
      </c>
      <c r="P51" s="70" t="s">
        <v>182</v>
      </c>
      <c r="Q51" s="230" t="s">
        <v>185</v>
      </c>
      <c r="R51" s="70" t="s">
        <v>186</v>
      </c>
      <c r="S51" s="230" t="s">
        <v>190</v>
      </c>
      <c r="T51" s="176"/>
    </row>
    <row r="52" spans="1:20" ht="13.5" customHeight="1">
      <c r="A52" s="32"/>
      <c r="B52" s="33"/>
      <c r="C52" s="34"/>
      <c r="D52" s="34"/>
      <c r="E52" s="34"/>
      <c r="F52" s="34"/>
      <c r="G52" s="34"/>
      <c r="H52" s="14"/>
      <c r="I52" s="14"/>
      <c r="K52" s="15"/>
      <c r="L52" s="15"/>
      <c r="M52" s="15"/>
      <c r="N52" s="15"/>
      <c r="O52" s="236"/>
      <c r="P52" s="23"/>
      <c r="Q52" s="236"/>
      <c r="R52" s="23"/>
      <c r="S52" s="236"/>
      <c r="T52" s="177"/>
    </row>
    <row r="53" spans="1:20" ht="13.5" customHeight="1">
      <c r="A53" s="81" t="s">
        <v>27</v>
      </c>
      <c r="B53" s="37"/>
      <c r="C53" s="37"/>
      <c r="D53" s="37"/>
      <c r="E53" s="37"/>
      <c r="F53" s="37">
        <f aca="true" t="shared" si="10" ref="F53:N53">SUM(D21:F21)/3</f>
        <v>4.496666666666666</v>
      </c>
      <c r="G53" s="37">
        <f t="shared" si="10"/>
        <v>3.2266666666666666</v>
      </c>
      <c r="H53" s="37">
        <f t="shared" si="10"/>
        <v>2.026666666666667</v>
      </c>
      <c r="I53" s="37">
        <f t="shared" si="10"/>
        <v>2.2933333333333334</v>
      </c>
      <c r="J53" s="37">
        <f t="shared" si="10"/>
        <v>3.2633333333333336</v>
      </c>
      <c r="K53" s="37">
        <f t="shared" si="10"/>
        <v>4.033333333333333</v>
      </c>
      <c r="L53" s="37">
        <f t="shared" si="10"/>
        <v>3.4132922309443203</v>
      </c>
      <c r="M53" s="37">
        <f t="shared" si="10"/>
        <v>3.0454689328403948</v>
      </c>
      <c r="N53" s="98">
        <f t="shared" si="10"/>
        <v>2.902135599507061</v>
      </c>
      <c r="O53" s="232">
        <f>SUM(M21:O21)/3</f>
        <v>2.745510035229407</v>
      </c>
      <c r="P53" s="98">
        <f>SUM(N21:P21)/3</f>
        <v>2.535960844062965</v>
      </c>
      <c r="Q53" s="232">
        <f>SUM(O21:Q21)/3</f>
        <v>2.025197586359915</v>
      </c>
      <c r="R53" s="98">
        <f>SUM(P21:R21)/3</f>
        <v>1.6185206286114162</v>
      </c>
      <c r="S53" s="232">
        <f>SUM(Q21:S21)/3</f>
        <v>1.2094120371730732</v>
      </c>
      <c r="T53" s="178" t="s">
        <v>69</v>
      </c>
    </row>
    <row r="54" spans="1:20" ht="13.5" customHeight="1">
      <c r="A54" s="82" t="s">
        <v>28</v>
      </c>
      <c r="B54" s="36"/>
      <c r="C54" s="36"/>
      <c r="D54" s="36"/>
      <c r="E54" s="36"/>
      <c r="F54" s="36">
        <f aca="true" t="shared" si="11" ref="F54:F72">SUM(D22:F22)/3</f>
        <v>11.33</v>
      </c>
      <c r="G54" s="36">
        <f aca="true" t="shared" si="12" ref="G54:G72">SUM(E22:G22)/3</f>
        <v>12.486666666666666</v>
      </c>
      <c r="H54" s="36">
        <f aca="true" t="shared" si="13" ref="H54:H72">SUM(F22:H22)/3</f>
        <v>12.226666666666667</v>
      </c>
      <c r="I54" s="36">
        <f aca="true" t="shared" si="14" ref="I54:I72">SUM(G22:I22)/3</f>
        <v>9.846666666666666</v>
      </c>
      <c r="J54" s="36">
        <f aca="true" t="shared" si="15" ref="J54:J72">SUM(H22:J22)/3</f>
        <v>7.9799999999999995</v>
      </c>
      <c r="K54" s="36">
        <f aca="true" t="shared" si="16" ref="K54:K72">SUM(I22:K22)/3</f>
        <v>6.396666666666666</v>
      </c>
      <c r="L54" s="36">
        <f aca="true" t="shared" si="17" ref="L54:L72">SUM(J22:L22)/3</f>
        <v>5.397981270067835</v>
      </c>
      <c r="M54" s="36">
        <f aca="true" t="shared" si="18" ref="M54:M72">SUM(K22:M22)/3</f>
        <v>3.688557113674511</v>
      </c>
      <c r="N54" s="39">
        <f aca="true" t="shared" si="19" ref="N54:N72">SUM(L22:N22)/3</f>
        <v>2.085223780341178</v>
      </c>
      <c r="O54" s="233">
        <f>SUM(M22:O22)/3</f>
        <v>1.2972425102733416</v>
      </c>
      <c r="P54" s="39">
        <f>SUM(N22:P22)/3</f>
        <v>0.6070231401332122</v>
      </c>
      <c r="Q54" s="233">
        <f aca="true" t="shared" si="20" ref="Q54:Q72">SUM(O22:Q22)/3</f>
        <v>-2.8979600006847392</v>
      </c>
      <c r="R54" s="39">
        <f>SUM(P22:R22)/3</f>
        <v>-5.38918219370568</v>
      </c>
      <c r="S54" s="233">
        <f>SUM(Q22:S22)/3</f>
        <v>-7.718658910078543</v>
      </c>
      <c r="T54" s="179" t="s">
        <v>70</v>
      </c>
    </row>
    <row r="55" spans="1:20" ht="13.5" customHeight="1">
      <c r="A55" s="81" t="s">
        <v>181</v>
      </c>
      <c r="B55" s="37"/>
      <c r="C55" s="37"/>
      <c r="D55" s="37"/>
      <c r="E55" s="37"/>
      <c r="F55" s="37">
        <f t="shared" si="11"/>
        <v>1.3233333333333333</v>
      </c>
      <c r="G55" s="37">
        <f t="shared" si="12"/>
        <v>0.6066666666666666</v>
      </c>
      <c r="H55" s="37">
        <f t="shared" si="13"/>
        <v>-0.18333333333333335</v>
      </c>
      <c r="I55" s="37">
        <f t="shared" si="14"/>
        <v>-1.5466666666666666</v>
      </c>
      <c r="J55" s="37">
        <f t="shared" si="15"/>
        <v>-2.866666666666667</v>
      </c>
      <c r="K55" s="37">
        <f t="shared" si="16"/>
        <v>-3.466666666666667</v>
      </c>
      <c r="L55" s="37">
        <f t="shared" si="17"/>
        <v>-2.8652083904065027</v>
      </c>
      <c r="M55" s="37">
        <f t="shared" si="18"/>
        <v>-1.8997967511748362</v>
      </c>
      <c r="N55" s="98"/>
      <c r="O55" s="232"/>
      <c r="P55" s="98"/>
      <c r="Q55" s="232"/>
      <c r="R55" s="98"/>
      <c r="S55" s="232"/>
      <c r="T55" s="178" t="s">
        <v>70</v>
      </c>
    </row>
    <row r="56" spans="1:20" ht="13.5" customHeight="1">
      <c r="A56" s="82" t="s">
        <v>29</v>
      </c>
      <c r="B56" s="36"/>
      <c r="C56" s="36"/>
      <c r="D56" s="36"/>
      <c r="E56" s="36"/>
      <c r="F56" s="36">
        <f t="shared" si="11"/>
        <v>0.49666666666666665</v>
      </c>
      <c r="G56" s="36">
        <f t="shared" si="12"/>
        <v>0.5166666666666667</v>
      </c>
      <c r="H56" s="36">
        <f t="shared" si="13"/>
        <v>0.29</v>
      </c>
      <c r="I56" s="36">
        <f t="shared" si="14"/>
        <v>-0.20333333333333334</v>
      </c>
      <c r="J56" s="36">
        <f t="shared" si="15"/>
        <v>-0.8866666666666667</v>
      </c>
      <c r="K56" s="36">
        <f t="shared" si="16"/>
        <v>-1.7933333333333332</v>
      </c>
      <c r="L56" s="36">
        <f t="shared" si="17"/>
        <v>-2.4998618165778494</v>
      </c>
      <c r="M56" s="36">
        <f t="shared" si="18"/>
        <v>-3.1203191659962424</v>
      </c>
      <c r="N56" s="39">
        <f t="shared" si="19"/>
        <v>-3.5269858326629087</v>
      </c>
      <c r="O56" s="233">
        <f aca="true" t="shared" si="21" ref="O56:O72">SUM(M24:O24)/3</f>
        <v>-3.757124016085059</v>
      </c>
      <c r="P56" s="39">
        <f aca="true" t="shared" si="22" ref="P56:P72">SUM(N24:P24)/3</f>
        <v>-4.049678560169234</v>
      </c>
      <c r="Q56" s="233">
        <f t="shared" si="20"/>
        <v>-4.312116901598247</v>
      </c>
      <c r="R56" s="39">
        <f aca="true" t="shared" si="23" ref="R56:R72">SUM(P24:R24)/3</f>
        <v>-5.827127444383325</v>
      </c>
      <c r="S56" s="233">
        <f aca="true" t="shared" si="24" ref="S56:S72">SUM(Q24:S24)/3</f>
        <v>-6.913521028509276</v>
      </c>
      <c r="T56" s="179" t="s">
        <v>71</v>
      </c>
    </row>
    <row r="57" spans="1:20" ht="13.5" customHeight="1">
      <c r="A57" s="81" t="s">
        <v>30</v>
      </c>
      <c r="B57" s="37"/>
      <c r="C57" s="37"/>
      <c r="D57" s="37"/>
      <c r="E57" s="37"/>
      <c r="F57" s="37">
        <f t="shared" si="11"/>
        <v>8.4</v>
      </c>
      <c r="G57" s="37">
        <f t="shared" si="12"/>
        <v>7.87</v>
      </c>
      <c r="H57" s="37">
        <f t="shared" si="13"/>
        <v>7.95</v>
      </c>
      <c r="I57" s="37">
        <f t="shared" si="14"/>
        <v>8.253333333333332</v>
      </c>
      <c r="J57" s="37">
        <f t="shared" si="15"/>
        <v>8.596666666666666</v>
      </c>
      <c r="K57" s="37">
        <f t="shared" si="16"/>
        <v>8.549999999999999</v>
      </c>
      <c r="L57" s="37">
        <f t="shared" si="17"/>
        <v>8.116666666666667</v>
      </c>
      <c r="M57" s="37">
        <f t="shared" si="18"/>
        <v>7.496666666666667</v>
      </c>
      <c r="N57" s="98">
        <f t="shared" si="19"/>
        <v>6.5</v>
      </c>
      <c r="O57" s="232">
        <f t="shared" si="21"/>
        <v>5.66</v>
      </c>
      <c r="P57" s="98">
        <f t="shared" si="22"/>
        <v>4.964946632261908</v>
      </c>
      <c r="Q57" s="232">
        <f t="shared" si="20"/>
        <v>4.190570663169891</v>
      </c>
      <c r="R57" s="98">
        <f t="shared" si="23"/>
        <v>3.4052716268028367</v>
      </c>
      <c r="S57" s="232">
        <f t="shared" si="24"/>
        <v>2.6432987890293185</v>
      </c>
      <c r="T57" s="178" t="s">
        <v>72</v>
      </c>
    </row>
    <row r="58" spans="1:20" ht="13.5" customHeight="1">
      <c r="A58" s="82" t="s">
        <v>48</v>
      </c>
      <c r="B58" s="36"/>
      <c r="C58" s="36"/>
      <c r="D58" s="36"/>
      <c r="E58" s="36"/>
      <c r="F58" s="36">
        <f t="shared" si="11"/>
        <v>5.403333333333333</v>
      </c>
      <c r="G58" s="36">
        <f t="shared" si="12"/>
        <v>5.003333333333333</v>
      </c>
      <c r="H58" s="36">
        <f t="shared" si="13"/>
        <v>4.656666666666667</v>
      </c>
      <c r="I58" s="36">
        <f t="shared" si="14"/>
        <v>4.21</v>
      </c>
      <c r="J58" s="36">
        <f t="shared" si="15"/>
        <v>4.0200000000000005</v>
      </c>
      <c r="K58" s="36">
        <f t="shared" si="16"/>
        <v>3.5133333333333336</v>
      </c>
      <c r="L58" s="36">
        <f t="shared" si="17"/>
        <v>3.351097552939933</v>
      </c>
      <c r="M58" s="36">
        <f t="shared" si="18"/>
        <v>3.1723804339316573</v>
      </c>
      <c r="N58" s="39">
        <f t="shared" si="19"/>
        <v>3.1890471005983234</v>
      </c>
      <c r="O58" s="233">
        <f t="shared" si="21"/>
        <v>3.011282880991724</v>
      </c>
      <c r="P58" s="39">
        <f t="shared" si="22"/>
        <v>2.8735676002702313</v>
      </c>
      <c r="Q58" s="233">
        <f t="shared" si="20"/>
        <v>2.8957643822579464</v>
      </c>
      <c r="R58" s="39">
        <f t="shared" si="23"/>
        <v>2.8634925884483606</v>
      </c>
      <c r="S58" s="233">
        <f t="shared" si="24"/>
        <v>2.6935319120166525</v>
      </c>
      <c r="T58" s="179" t="s">
        <v>78</v>
      </c>
    </row>
    <row r="59" spans="1:20" ht="13.5" customHeight="1">
      <c r="A59" s="81" t="s">
        <v>49</v>
      </c>
      <c r="B59" s="37"/>
      <c r="C59" s="37"/>
      <c r="D59" s="37"/>
      <c r="E59" s="37"/>
      <c r="F59" s="37">
        <f t="shared" si="11"/>
        <v>4.91</v>
      </c>
      <c r="G59" s="37">
        <f t="shared" si="12"/>
        <v>4.296666666666667</v>
      </c>
      <c r="H59" s="37">
        <f t="shared" si="13"/>
        <v>3.4233333333333333</v>
      </c>
      <c r="I59" s="37">
        <f t="shared" si="14"/>
        <v>2.1366666666666667</v>
      </c>
      <c r="J59" s="37">
        <f t="shared" si="15"/>
        <v>1.0033333333333334</v>
      </c>
      <c r="K59" s="37">
        <f t="shared" si="16"/>
        <v>0.21333333333333335</v>
      </c>
      <c r="L59" s="37">
        <f t="shared" si="17"/>
        <v>-0.42838203657809965</v>
      </c>
      <c r="M59" s="37">
        <f t="shared" si="18"/>
        <v>-1.062890172518702</v>
      </c>
      <c r="N59" s="98">
        <f t="shared" si="19"/>
        <v>-1.5095568391853689</v>
      </c>
      <c r="O59" s="232">
        <f t="shared" si="21"/>
        <v>-1.7911748026072694</v>
      </c>
      <c r="P59" s="98">
        <f t="shared" si="22"/>
        <v>-1.8872152192783223</v>
      </c>
      <c r="Q59" s="232">
        <f t="shared" si="20"/>
        <v>-2.292900275952021</v>
      </c>
      <c r="R59" s="98">
        <f t="shared" si="23"/>
        <v>-3.4643069637151265</v>
      </c>
      <c r="S59" s="232">
        <f t="shared" si="24"/>
        <v>-4.748124224727851</v>
      </c>
      <c r="T59" s="178" t="s">
        <v>73</v>
      </c>
    </row>
    <row r="60" spans="1:20" ht="13.5" customHeight="1">
      <c r="A60" s="82" t="s">
        <v>31</v>
      </c>
      <c r="B60" s="36"/>
      <c r="C60" s="36"/>
      <c r="D60" s="36"/>
      <c r="E60" s="36"/>
      <c r="F60" s="36">
        <f t="shared" si="11"/>
        <v>4.203333333333333</v>
      </c>
      <c r="G60" s="36">
        <f t="shared" si="12"/>
        <v>4.003333333333333</v>
      </c>
      <c r="H60" s="36">
        <f t="shared" si="13"/>
        <v>3.706666666666667</v>
      </c>
      <c r="I60" s="36">
        <f t="shared" si="14"/>
        <v>3.6166666666666667</v>
      </c>
      <c r="J60" s="36">
        <f t="shared" si="15"/>
        <v>3.4843333333333333</v>
      </c>
      <c r="K60" s="36">
        <f t="shared" si="16"/>
        <v>3.4476666666666667</v>
      </c>
      <c r="L60" s="36">
        <f t="shared" si="17"/>
        <v>3.027690979280999</v>
      </c>
      <c r="M60" s="36">
        <f t="shared" si="18"/>
        <v>2.228292576508347</v>
      </c>
      <c r="N60" s="39">
        <f t="shared" si="19"/>
        <v>1.33162590984168</v>
      </c>
      <c r="O60" s="233">
        <f t="shared" si="21"/>
        <v>0.6816015972273478</v>
      </c>
      <c r="P60" s="39">
        <f t="shared" si="22"/>
        <v>0.30914687567062854</v>
      </c>
      <c r="Q60" s="233">
        <f t="shared" si="20"/>
        <v>0.4774452085642644</v>
      </c>
      <c r="R60" s="39">
        <f t="shared" si="23"/>
        <v>0.5123398927343613</v>
      </c>
      <c r="S60" s="233">
        <f t="shared" si="24"/>
        <v>0.6992301987156587</v>
      </c>
      <c r="T60" s="179" t="s">
        <v>74</v>
      </c>
    </row>
    <row r="61" spans="1:20" ht="13.5" customHeight="1">
      <c r="A61" s="81" t="s">
        <v>32</v>
      </c>
      <c r="B61" s="37"/>
      <c r="C61" s="37"/>
      <c r="D61" s="37"/>
      <c r="E61" s="37"/>
      <c r="F61" s="37">
        <f t="shared" si="11"/>
        <v>-2.7866666666666666</v>
      </c>
      <c r="G61" s="37">
        <f t="shared" si="12"/>
        <v>-3.7266666666666666</v>
      </c>
      <c r="H61" s="37">
        <f t="shared" si="13"/>
        <v>-4.466666666666666</v>
      </c>
      <c r="I61" s="37">
        <f t="shared" si="14"/>
        <v>-4.593333333333334</v>
      </c>
      <c r="J61" s="37">
        <f t="shared" si="15"/>
        <v>-5.1433333333333335</v>
      </c>
      <c r="K61" s="37">
        <f t="shared" si="16"/>
        <v>-5.206666666666667</v>
      </c>
      <c r="L61" s="37">
        <f t="shared" si="17"/>
        <v>-5.917234433533825</v>
      </c>
      <c r="M61" s="37">
        <f t="shared" si="18"/>
        <v>-6.744690943648539</v>
      </c>
      <c r="N61" s="98">
        <f t="shared" si="19"/>
        <v>-8.071357610315205</v>
      </c>
      <c r="O61" s="232">
        <f t="shared" si="21"/>
        <v>-8.24412317678138</v>
      </c>
      <c r="P61" s="98">
        <f t="shared" si="22"/>
        <v>-8.568177102685228</v>
      </c>
      <c r="Q61" s="232">
        <f t="shared" si="20"/>
        <v>-8.651965741659618</v>
      </c>
      <c r="R61" s="98">
        <f t="shared" si="23"/>
        <v>-8.608259538218965</v>
      </c>
      <c r="S61" s="232">
        <f t="shared" si="24"/>
        <v>-8.541603174198128</v>
      </c>
      <c r="T61" s="178" t="s">
        <v>75</v>
      </c>
    </row>
    <row r="62" spans="1:26" s="14" customFormat="1" ht="13.5" customHeight="1">
      <c r="A62" s="82" t="s">
        <v>50</v>
      </c>
      <c r="B62" s="36"/>
      <c r="C62" s="36"/>
      <c r="D62" s="36"/>
      <c r="E62" s="36"/>
      <c r="F62" s="36">
        <f t="shared" si="11"/>
        <v>4.116666666666666</v>
      </c>
      <c r="G62" s="36">
        <f t="shared" si="12"/>
        <v>4.3999999999999995</v>
      </c>
      <c r="H62" s="36">
        <f t="shared" si="13"/>
        <v>3.973333333333333</v>
      </c>
      <c r="I62" s="36">
        <f t="shared" si="14"/>
        <v>3.5700000000000003</v>
      </c>
      <c r="J62" s="36">
        <f t="shared" si="15"/>
        <v>3.0533333333333332</v>
      </c>
      <c r="K62" s="36">
        <f t="shared" si="16"/>
        <v>2.39</v>
      </c>
      <c r="L62" s="36">
        <f t="shared" si="17"/>
        <v>2.0290788989701127</v>
      </c>
      <c r="M62" s="36">
        <f t="shared" si="18"/>
        <v>1.8096760384589718</v>
      </c>
      <c r="N62" s="39">
        <f t="shared" si="19"/>
        <v>1.3530093717923055</v>
      </c>
      <c r="O62" s="233">
        <f t="shared" si="21"/>
        <v>0.7772638061555259</v>
      </c>
      <c r="P62" s="39">
        <f t="shared" si="22"/>
        <v>0.05051786433932859</v>
      </c>
      <c r="Q62" s="233">
        <f t="shared" si="20"/>
        <v>-0.3723887751135038</v>
      </c>
      <c r="R62" s="39">
        <f t="shared" si="23"/>
        <v>-0.7998869593395709</v>
      </c>
      <c r="S62" s="233">
        <f t="shared" si="24"/>
        <v>-1.4809601186440073</v>
      </c>
      <c r="T62" s="179" t="s">
        <v>70</v>
      </c>
      <c r="V62" s="94"/>
      <c r="W62" s="94"/>
      <c r="X62" s="94"/>
      <c r="Y62" s="94"/>
      <c r="Z62" s="94"/>
    </row>
    <row r="63" spans="1:26" s="14" customFormat="1" ht="13.5" customHeight="1">
      <c r="A63" s="81" t="s">
        <v>56</v>
      </c>
      <c r="B63" s="37"/>
      <c r="C63" s="37"/>
      <c r="D63" s="37"/>
      <c r="E63" s="37"/>
      <c r="F63" s="37">
        <f t="shared" si="11"/>
        <v>8.236666666666666</v>
      </c>
      <c r="G63" s="37">
        <f t="shared" si="12"/>
        <v>7.496666666666667</v>
      </c>
      <c r="H63" s="37">
        <f t="shared" si="13"/>
        <v>5.483333333333333</v>
      </c>
      <c r="I63" s="37">
        <f t="shared" si="14"/>
        <v>5.010000000000001</v>
      </c>
      <c r="J63" s="37">
        <f t="shared" si="15"/>
        <v>2.856666666666667</v>
      </c>
      <c r="K63" s="37">
        <f t="shared" si="16"/>
        <v>0.6666666666666666</v>
      </c>
      <c r="L63" s="37">
        <f t="shared" si="17"/>
        <v>-0.06824201195611927</v>
      </c>
      <c r="M63" s="37">
        <f t="shared" si="18"/>
        <v>-1.9706151098122653</v>
      </c>
      <c r="N63" s="98">
        <f t="shared" si="19"/>
        <v>-2.5772817764789315</v>
      </c>
      <c r="O63" s="232">
        <f t="shared" si="21"/>
        <v>-3.142373097856146</v>
      </c>
      <c r="P63" s="98">
        <f t="shared" si="22"/>
        <v>-3.359482889893234</v>
      </c>
      <c r="Q63" s="232">
        <f t="shared" si="20"/>
        <v>-2.545070694862053</v>
      </c>
      <c r="R63" s="98">
        <f t="shared" si="23"/>
        <v>-1.6962944535052193</v>
      </c>
      <c r="S63" s="232">
        <f t="shared" si="24"/>
        <v>-0.22429615043053172</v>
      </c>
      <c r="T63" s="178" t="s">
        <v>77</v>
      </c>
      <c r="V63" s="94"/>
      <c r="W63" s="94"/>
      <c r="X63" s="94"/>
      <c r="Y63" s="94"/>
      <c r="Z63" s="94"/>
    </row>
    <row r="64" spans="1:26" s="14" customFormat="1" ht="13.5" customHeight="1">
      <c r="A64" s="82" t="s">
        <v>33</v>
      </c>
      <c r="B64" s="36"/>
      <c r="C64" s="36"/>
      <c r="D64" s="36"/>
      <c r="E64" s="36"/>
      <c r="F64" s="36">
        <f t="shared" si="11"/>
        <v>12.49</v>
      </c>
      <c r="G64" s="36">
        <f t="shared" si="12"/>
        <v>12.733333333333334</v>
      </c>
      <c r="H64" s="36">
        <f t="shared" si="13"/>
        <v>12.51</v>
      </c>
      <c r="I64" s="36">
        <f t="shared" si="14"/>
        <v>11.713333333333333</v>
      </c>
      <c r="J64" s="36">
        <f t="shared" si="15"/>
        <v>10.436666666666666</v>
      </c>
      <c r="K64" s="36">
        <f t="shared" si="16"/>
        <v>9.386666666666668</v>
      </c>
      <c r="L64" s="36">
        <f t="shared" si="17"/>
        <v>8.592232151396194</v>
      </c>
      <c r="M64" s="36">
        <f t="shared" si="18"/>
        <v>8.418361669075379</v>
      </c>
      <c r="N64" s="39">
        <f t="shared" si="19"/>
        <v>8.221695002408714</v>
      </c>
      <c r="O64" s="233">
        <f t="shared" si="21"/>
        <v>7.836129517679185</v>
      </c>
      <c r="P64" s="39">
        <f t="shared" si="22"/>
        <v>7.0527923311591705</v>
      </c>
      <c r="Q64" s="233">
        <f t="shared" si="20"/>
        <v>6.487485845841028</v>
      </c>
      <c r="R64" s="39">
        <f t="shared" si="23"/>
        <v>6.103620546191105</v>
      </c>
      <c r="S64" s="233">
        <f t="shared" si="24"/>
        <v>5.160554093983829</v>
      </c>
      <c r="T64" s="179" t="s">
        <v>76</v>
      </c>
      <c r="V64" s="94"/>
      <c r="W64" s="94"/>
      <c r="X64" s="94"/>
      <c r="Y64" s="94"/>
      <c r="Z64" s="94"/>
    </row>
    <row r="65" spans="1:26" s="14" customFormat="1" ht="13.5" customHeight="1">
      <c r="A65" s="81" t="s">
        <v>34</v>
      </c>
      <c r="B65" s="37"/>
      <c r="C65" s="37"/>
      <c r="D65" s="37"/>
      <c r="E65" s="37"/>
      <c r="F65" s="37">
        <f t="shared" si="11"/>
        <v>0.01666666666666668</v>
      </c>
      <c r="G65" s="37">
        <f t="shared" si="12"/>
        <v>-0.7733333333333334</v>
      </c>
      <c r="H65" s="37">
        <f t="shared" si="13"/>
        <v>-2.3233333333333337</v>
      </c>
      <c r="I65" s="37">
        <f t="shared" si="14"/>
        <v>-3.4466666666666668</v>
      </c>
      <c r="J65" s="37">
        <f t="shared" si="15"/>
        <v>-4.61</v>
      </c>
      <c r="K65" s="37">
        <f t="shared" si="16"/>
        <v>-5.550000000000001</v>
      </c>
      <c r="L65" s="37">
        <f t="shared" si="17"/>
        <v>-6.194912324996185</v>
      </c>
      <c r="M65" s="37">
        <f t="shared" si="18"/>
        <v>-6.657645541748458</v>
      </c>
      <c r="N65" s="98">
        <f t="shared" si="19"/>
        <v>-5.944312208415124</v>
      </c>
      <c r="O65" s="232">
        <f t="shared" si="21"/>
        <v>-6.1860665500856085</v>
      </c>
      <c r="P65" s="98">
        <f t="shared" si="22"/>
        <v>-5.858372074789511</v>
      </c>
      <c r="Q65" s="232">
        <f t="shared" si="20"/>
        <v>-6.617658257392563</v>
      </c>
      <c r="R65" s="98">
        <f t="shared" si="23"/>
        <v>-6.773432081848386</v>
      </c>
      <c r="S65" s="232">
        <f t="shared" si="24"/>
        <v>-7.741528978862969</v>
      </c>
      <c r="T65" s="178" t="s">
        <v>78</v>
      </c>
      <c r="V65" s="94"/>
      <c r="W65" s="94"/>
      <c r="X65" s="94"/>
      <c r="Y65" s="94"/>
      <c r="Z65" s="94"/>
    </row>
    <row r="66" spans="1:26" s="14" customFormat="1" ht="13.5" customHeight="1">
      <c r="A66" s="82" t="s">
        <v>35</v>
      </c>
      <c r="B66" s="36"/>
      <c r="C66" s="36"/>
      <c r="D66" s="36"/>
      <c r="E66" s="36"/>
      <c r="F66" s="36">
        <f t="shared" si="11"/>
        <v>12.339999999999998</v>
      </c>
      <c r="G66" s="36">
        <f t="shared" si="12"/>
        <v>12.339999999999998</v>
      </c>
      <c r="H66" s="36">
        <f t="shared" si="13"/>
        <v>13.476666666666667</v>
      </c>
      <c r="I66" s="36">
        <f t="shared" si="14"/>
        <v>13.676666666666668</v>
      </c>
      <c r="J66" s="36">
        <f t="shared" si="15"/>
        <v>12.036666666666667</v>
      </c>
      <c r="K66" s="36">
        <f t="shared" si="16"/>
        <v>8.229999999999999</v>
      </c>
      <c r="L66" s="36">
        <f t="shared" si="17"/>
        <v>4.377473842063052</v>
      </c>
      <c r="M66" s="36">
        <f t="shared" si="18"/>
        <v>2.1171323386104137</v>
      </c>
      <c r="N66" s="39">
        <f t="shared" si="19"/>
        <v>0.9704656719437471</v>
      </c>
      <c r="O66" s="233">
        <f t="shared" si="21"/>
        <v>-0.25367483678597197</v>
      </c>
      <c r="P66" s="39">
        <f t="shared" si="22"/>
        <v>-1.2293822516236095</v>
      </c>
      <c r="Q66" s="233">
        <f t="shared" si="20"/>
        <v>-2.1840870462667623</v>
      </c>
      <c r="R66" s="39">
        <f t="shared" si="23"/>
        <v>-4.4555091652541945</v>
      </c>
      <c r="S66" s="233">
        <f t="shared" si="24"/>
        <v>-7.031844948605252</v>
      </c>
      <c r="T66" s="179" t="s">
        <v>77</v>
      </c>
      <c r="V66" s="94"/>
      <c r="W66" s="94"/>
      <c r="X66" s="94"/>
      <c r="Y66" s="94"/>
      <c r="Z66" s="94"/>
    </row>
    <row r="67" spans="1:26" s="14" customFormat="1" ht="13.5" customHeight="1">
      <c r="A67" s="81" t="s">
        <v>36</v>
      </c>
      <c r="B67" s="37"/>
      <c r="C67" s="37"/>
      <c r="D67" s="37"/>
      <c r="E67" s="37"/>
      <c r="F67" s="37">
        <f t="shared" si="11"/>
        <v>1.0766666666666669</v>
      </c>
      <c r="G67" s="37">
        <f t="shared" si="12"/>
        <v>0.6466666666666667</v>
      </c>
      <c r="H67" s="37">
        <f t="shared" si="13"/>
        <v>0.18333333333333335</v>
      </c>
      <c r="I67" s="37">
        <f t="shared" si="14"/>
        <v>1.1966666666666665</v>
      </c>
      <c r="J67" s="37">
        <f t="shared" si="15"/>
        <v>0.5266666666666667</v>
      </c>
      <c r="K67" s="37">
        <f t="shared" si="16"/>
        <v>0.13999999999999999</v>
      </c>
      <c r="L67" s="37">
        <f t="shared" si="17"/>
        <v>-1.400749585393278</v>
      </c>
      <c r="M67" s="37">
        <f t="shared" si="18"/>
        <v>-1.2285813628440672</v>
      </c>
      <c r="N67" s="98">
        <f t="shared" si="19"/>
        <v>-1.278581362844067</v>
      </c>
      <c r="O67" s="232">
        <f t="shared" si="21"/>
        <v>-1.4078317774507887</v>
      </c>
      <c r="P67" s="98">
        <f t="shared" si="22"/>
        <v>-1.7537813197094405</v>
      </c>
      <c r="Q67" s="232">
        <f t="shared" si="20"/>
        <v>-2.3544455931543165</v>
      </c>
      <c r="R67" s="98">
        <f t="shared" si="23"/>
        <v>-2.9362375901529436</v>
      </c>
      <c r="S67" s="232">
        <f t="shared" si="24"/>
        <v>-3.3700218286393553</v>
      </c>
      <c r="T67" s="178" t="s">
        <v>79</v>
      </c>
      <c r="V67" s="94"/>
      <c r="W67" s="94"/>
      <c r="X67" s="94"/>
      <c r="Y67" s="94"/>
      <c r="Z67" s="94"/>
    </row>
    <row r="68" spans="1:26" s="14" customFormat="1" ht="13.5" customHeight="1">
      <c r="A68" s="82" t="s">
        <v>37</v>
      </c>
      <c r="B68" s="36"/>
      <c r="C68" s="36"/>
      <c r="D68" s="36"/>
      <c r="E68" s="36"/>
      <c r="F68" s="36">
        <f t="shared" si="11"/>
        <v>2.61</v>
      </c>
      <c r="G68" s="36">
        <f t="shared" si="12"/>
        <v>2.42</v>
      </c>
      <c r="H68" s="36">
        <f t="shared" si="13"/>
        <v>2.6999999999999997</v>
      </c>
      <c r="I68" s="36">
        <f t="shared" si="14"/>
        <v>2.5966666666666667</v>
      </c>
      <c r="J68" s="36">
        <f t="shared" si="15"/>
        <v>2.433333333333333</v>
      </c>
      <c r="K68" s="36">
        <f t="shared" si="16"/>
        <v>2.146666666666667</v>
      </c>
      <c r="L68" s="36">
        <f t="shared" si="17"/>
        <v>1.8981808923065346</v>
      </c>
      <c r="M68" s="36">
        <f t="shared" si="18"/>
        <v>1.5502218878187755</v>
      </c>
      <c r="N68" s="39">
        <f t="shared" si="19"/>
        <v>1.326888554485442</v>
      </c>
      <c r="O68" s="233">
        <f t="shared" si="21"/>
        <v>1.002040995512241</v>
      </c>
      <c r="P68" s="39">
        <f t="shared" si="22"/>
        <v>0.9404563756313484</v>
      </c>
      <c r="Q68" s="233">
        <f t="shared" si="20"/>
        <v>0.9184018688385223</v>
      </c>
      <c r="R68" s="39">
        <f t="shared" si="23"/>
        <v>1.1033458435954075</v>
      </c>
      <c r="S68" s="233">
        <f t="shared" si="24"/>
        <v>1.3431985573431253</v>
      </c>
      <c r="T68" s="179" t="s">
        <v>80</v>
      </c>
      <c r="V68" s="94"/>
      <c r="W68" s="94"/>
      <c r="X68" s="94"/>
      <c r="Y68" s="94"/>
      <c r="Z68" s="94"/>
    </row>
    <row r="69" spans="1:26" s="14" customFormat="1" ht="13.5" customHeight="1">
      <c r="A69" s="81" t="s">
        <v>62</v>
      </c>
      <c r="B69" s="37"/>
      <c r="C69" s="37"/>
      <c r="D69" s="37"/>
      <c r="E69" s="37"/>
      <c r="F69" s="37">
        <f t="shared" si="11"/>
        <v>3.983333333333333</v>
      </c>
      <c r="G69" s="37">
        <f t="shared" si="12"/>
        <v>3.7233333333333327</v>
      </c>
      <c r="H69" s="37">
        <f t="shared" si="13"/>
        <v>3.1366666666666667</v>
      </c>
      <c r="I69" s="37">
        <f t="shared" si="14"/>
        <v>2.6833333333333336</v>
      </c>
      <c r="J69" s="37">
        <f t="shared" si="15"/>
        <v>1.8699999999999999</v>
      </c>
      <c r="K69" s="37">
        <f t="shared" si="16"/>
        <v>1.1900000000000002</v>
      </c>
      <c r="L69" s="37">
        <f t="shared" si="17"/>
        <v>0.7102464472695132</v>
      </c>
      <c r="M69" s="37">
        <f t="shared" si="18"/>
        <v>0.42566631390573256</v>
      </c>
      <c r="N69" s="98">
        <f t="shared" si="19"/>
        <v>0.3689996472390659</v>
      </c>
      <c r="O69" s="232">
        <f t="shared" si="21"/>
        <v>0.5354198666362192</v>
      </c>
      <c r="P69" s="98">
        <f t="shared" si="22"/>
        <v>0.782508791671371</v>
      </c>
      <c r="Q69" s="232">
        <f t="shared" si="20"/>
        <v>0.7603835892301305</v>
      </c>
      <c r="R69" s="98">
        <f t="shared" si="23"/>
        <v>0.2926250076193877</v>
      </c>
      <c r="S69" s="232">
        <f t="shared" si="24"/>
        <v>-0.15366655624749984</v>
      </c>
      <c r="T69" s="178" t="s">
        <v>81</v>
      </c>
      <c r="V69" s="94"/>
      <c r="W69" s="94"/>
      <c r="X69" s="94"/>
      <c r="Y69" s="94"/>
      <c r="Z69" s="94"/>
    </row>
    <row r="70" spans="1:26" s="14" customFormat="1" ht="13.5" customHeight="1">
      <c r="A70" s="82" t="s">
        <v>51</v>
      </c>
      <c r="B70" s="36"/>
      <c r="C70" s="36"/>
      <c r="D70" s="36"/>
      <c r="E70" s="36"/>
      <c r="F70" s="36">
        <f t="shared" si="11"/>
        <v>-0.18000000000000002</v>
      </c>
      <c r="G70" s="36">
        <f t="shared" si="12"/>
        <v>-0.43</v>
      </c>
      <c r="H70" s="36">
        <f t="shared" si="13"/>
        <v>-0.8033333333333333</v>
      </c>
      <c r="I70" s="36">
        <f t="shared" si="14"/>
        <v>-0.49666666666666665</v>
      </c>
      <c r="J70" s="36">
        <f t="shared" si="15"/>
        <v>-0.5800000000000001</v>
      </c>
      <c r="K70" s="36">
        <f t="shared" si="16"/>
        <v>-0.77</v>
      </c>
      <c r="L70" s="36">
        <f t="shared" si="17"/>
        <v>-1.561210670866</v>
      </c>
      <c r="M70" s="36">
        <f t="shared" si="18"/>
        <v>-1.8979883798826105</v>
      </c>
      <c r="N70" s="39">
        <f t="shared" si="19"/>
        <v>-2.364655046549277</v>
      </c>
      <c r="O70" s="233">
        <f t="shared" si="21"/>
        <v>-2.626777709016611</v>
      </c>
      <c r="P70" s="39">
        <f t="shared" si="22"/>
        <v>-3.0678189643188714</v>
      </c>
      <c r="Q70" s="233">
        <f t="shared" si="20"/>
        <v>-3.218907959675048</v>
      </c>
      <c r="R70" s="39">
        <f t="shared" si="23"/>
        <v>-3.388200016733028</v>
      </c>
      <c r="S70" s="233">
        <f t="shared" si="24"/>
        <v>-3.877636264574157</v>
      </c>
      <c r="T70" s="179" t="s">
        <v>70</v>
      </c>
      <c r="V70" s="94"/>
      <c r="W70" s="94"/>
      <c r="X70" s="94"/>
      <c r="Y70" s="94"/>
      <c r="Z70" s="94"/>
    </row>
    <row r="71" spans="1:26" s="14" customFormat="1" ht="13.5" customHeight="1">
      <c r="A71" s="81" t="s">
        <v>52</v>
      </c>
      <c r="B71" s="37"/>
      <c r="C71" s="37"/>
      <c r="D71" s="37"/>
      <c r="E71" s="37"/>
      <c r="F71" s="37">
        <f t="shared" si="11"/>
        <v>9.61</v>
      </c>
      <c r="G71" s="37">
        <f t="shared" si="12"/>
        <v>9.356666666666667</v>
      </c>
      <c r="H71" s="37">
        <f t="shared" si="13"/>
        <v>7.926666666666666</v>
      </c>
      <c r="I71" s="37">
        <f t="shared" si="14"/>
        <v>6.416666666666667</v>
      </c>
      <c r="J71" s="37">
        <f t="shared" si="15"/>
        <v>4.670000000000001</v>
      </c>
      <c r="K71" s="37">
        <f t="shared" si="16"/>
        <v>3.6833333333333336</v>
      </c>
      <c r="L71" s="37">
        <f t="shared" si="17"/>
        <v>3.2001000326404996</v>
      </c>
      <c r="M71" s="37">
        <f t="shared" si="18"/>
        <v>3.734717664700496</v>
      </c>
      <c r="N71" s="98">
        <f t="shared" si="19"/>
        <v>3.6347176647004957</v>
      </c>
      <c r="O71" s="232">
        <f t="shared" si="21"/>
        <v>3.4779509653933296</v>
      </c>
      <c r="P71" s="98">
        <f t="shared" si="22"/>
        <v>2.2402008347382734</v>
      </c>
      <c r="Q71" s="232">
        <f t="shared" si="20"/>
        <v>1.7940976100408452</v>
      </c>
      <c r="R71" s="98">
        <f t="shared" si="23"/>
        <v>1.0332356034996775</v>
      </c>
      <c r="S71" s="232">
        <f t="shared" si="24"/>
        <v>0.7803440275125997</v>
      </c>
      <c r="T71" s="178" t="s">
        <v>82</v>
      </c>
      <c r="V71" s="94"/>
      <c r="W71" s="94"/>
      <c r="X71" s="94"/>
      <c r="Y71" s="94"/>
      <c r="Z71" s="94"/>
    </row>
    <row r="72" spans="1:26" s="14" customFormat="1" ht="13.5" customHeight="1">
      <c r="A72" s="82" t="s">
        <v>38</v>
      </c>
      <c r="B72" s="36"/>
      <c r="C72" s="36"/>
      <c r="D72" s="36"/>
      <c r="E72" s="36"/>
      <c r="F72" s="36">
        <f t="shared" si="11"/>
        <v>0.9633333333333334</v>
      </c>
      <c r="G72" s="36">
        <f t="shared" si="12"/>
        <v>0.08</v>
      </c>
      <c r="H72" s="36">
        <f t="shared" si="13"/>
        <v>-0.6566666666666667</v>
      </c>
      <c r="I72" s="36">
        <f t="shared" si="14"/>
        <v>-2.1433333333333335</v>
      </c>
      <c r="J72" s="36">
        <f t="shared" si="15"/>
        <v>-2.8533333333333335</v>
      </c>
      <c r="K72" s="36">
        <f t="shared" si="16"/>
        <v>-3.786666666666667</v>
      </c>
      <c r="L72" s="36">
        <f t="shared" si="17"/>
        <v>-3.199313961702296</v>
      </c>
      <c r="M72" s="36">
        <f t="shared" si="18"/>
        <v>-1.6196496683801378</v>
      </c>
      <c r="N72" s="39">
        <f t="shared" si="19"/>
        <v>0.14035033161986213</v>
      </c>
      <c r="O72" s="233">
        <f t="shared" si="21"/>
        <v>1.5529976266554915</v>
      </c>
      <c r="P72" s="39">
        <f t="shared" si="22"/>
        <v>1.3077283684042569</v>
      </c>
      <c r="Q72" s="233">
        <f t="shared" si="20"/>
        <v>0.9992686990871319</v>
      </c>
      <c r="R72" s="39">
        <f t="shared" si="23"/>
        <v>0.32071235520342317</v>
      </c>
      <c r="S72" s="233">
        <f t="shared" si="24"/>
        <v>-0.4291299365169851</v>
      </c>
      <c r="T72" s="179" t="s">
        <v>82</v>
      </c>
      <c r="U72" s="90"/>
      <c r="V72" s="90"/>
      <c r="W72" s="90"/>
      <c r="X72" s="90"/>
      <c r="Y72" s="90"/>
      <c r="Z72" s="90"/>
    </row>
    <row r="73" spans="1:26" s="76" customFormat="1" ht="13.5" customHeight="1">
      <c r="A73" s="100" t="s">
        <v>21</v>
      </c>
      <c r="B73" s="101"/>
      <c r="C73" s="101"/>
      <c r="D73" s="101"/>
      <c r="E73" s="101"/>
      <c r="F73" s="101">
        <f>MIN(F53:F72)</f>
        <v>-2.7866666666666666</v>
      </c>
      <c r="G73" s="101">
        <f aca="true" t="shared" si="25" ref="G73:M73">MIN(G53:G72)</f>
        <v>-3.7266666666666666</v>
      </c>
      <c r="H73" s="101">
        <f t="shared" si="25"/>
        <v>-4.466666666666666</v>
      </c>
      <c r="I73" s="101">
        <f t="shared" si="25"/>
        <v>-4.593333333333334</v>
      </c>
      <c r="J73" s="102">
        <f t="shared" si="25"/>
        <v>-5.1433333333333335</v>
      </c>
      <c r="K73" s="101">
        <f t="shared" si="25"/>
        <v>-5.550000000000001</v>
      </c>
      <c r="L73" s="101">
        <f t="shared" si="25"/>
        <v>-6.194912324996185</v>
      </c>
      <c r="M73" s="101">
        <f t="shared" si="25"/>
        <v>-6.744690943648539</v>
      </c>
      <c r="N73" s="207">
        <f aca="true" t="shared" si="26" ref="N73:S73">MIN(N53:N72)</f>
        <v>-8.071357610315205</v>
      </c>
      <c r="O73" s="242">
        <f t="shared" si="26"/>
        <v>-8.24412317678138</v>
      </c>
      <c r="P73" s="207">
        <f t="shared" si="26"/>
        <v>-8.568177102685228</v>
      </c>
      <c r="Q73" s="242">
        <f t="shared" si="26"/>
        <v>-8.651965741659618</v>
      </c>
      <c r="R73" s="207">
        <f t="shared" si="26"/>
        <v>-8.608259538218965</v>
      </c>
      <c r="S73" s="242">
        <f t="shared" si="26"/>
        <v>-8.541603174198128</v>
      </c>
      <c r="T73" s="210" t="s">
        <v>21</v>
      </c>
      <c r="V73" s="96"/>
      <c r="W73" s="96"/>
      <c r="X73" s="96"/>
      <c r="Y73" s="96"/>
      <c r="Z73" s="96"/>
    </row>
    <row r="74" spans="1:26" s="137" customFormat="1" ht="13.5" customHeight="1">
      <c r="A74" s="158" t="s">
        <v>22</v>
      </c>
      <c r="B74" s="159"/>
      <c r="C74" s="159"/>
      <c r="D74" s="159"/>
      <c r="E74" s="159"/>
      <c r="F74" s="159">
        <f>MAX(F53:F72)</f>
        <v>12.49</v>
      </c>
      <c r="G74" s="159">
        <f aca="true" t="shared" si="27" ref="G74:L74">MAX(G53:G72)</f>
        <v>12.733333333333334</v>
      </c>
      <c r="H74" s="159">
        <f t="shared" si="27"/>
        <v>13.476666666666667</v>
      </c>
      <c r="I74" s="159">
        <f t="shared" si="27"/>
        <v>13.676666666666668</v>
      </c>
      <c r="J74" s="160">
        <f t="shared" si="27"/>
        <v>12.036666666666667</v>
      </c>
      <c r="K74" s="159">
        <f t="shared" si="27"/>
        <v>9.386666666666668</v>
      </c>
      <c r="L74" s="159">
        <f t="shared" si="27"/>
        <v>8.592232151396194</v>
      </c>
      <c r="M74" s="160">
        <f aca="true" t="shared" si="28" ref="M74:S74">MAX(M53:M72)</f>
        <v>8.418361669075379</v>
      </c>
      <c r="N74" s="160">
        <f t="shared" si="28"/>
        <v>8.221695002408714</v>
      </c>
      <c r="O74" s="243">
        <f t="shared" si="28"/>
        <v>7.836129517679185</v>
      </c>
      <c r="P74" s="268">
        <f t="shared" si="28"/>
        <v>7.0527923311591705</v>
      </c>
      <c r="Q74" s="243">
        <f t="shared" si="28"/>
        <v>6.487485845841028</v>
      </c>
      <c r="R74" s="268">
        <f t="shared" si="28"/>
        <v>6.103620546191105</v>
      </c>
      <c r="S74" s="243">
        <f t="shared" si="28"/>
        <v>5.160554093983829</v>
      </c>
      <c r="T74" s="216" t="s">
        <v>22</v>
      </c>
      <c r="V74" s="139"/>
      <c r="W74" s="139"/>
      <c r="X74" s="139"/>
      <c r="Y74" s="139"/>
      <c r="Z74" s="139"/>
    </row>
    <row r="75" spans="1:26" s="14" customFormat="1" ht="13.5" customHeight="1">
      <c r="A75" s="42"/>
      <c r="B75" s="39"/>
      <c r="C75" s="39"/>
      <c r="D75" s="39"/>
      <c r="E75" s="39"/>
      <c r="F75" s="39"/>
      <c r="G75" s="39"/>
      <c r="I75" s="15"/>
      <c r="J75" s="15"/>
      <c r="T75" s="182" t="s">
        <v>0</v>
      </c>
      <c r="V75" s="94"/>
      <c r="W75" s="94"/>
      <c r="X75" s="94"/>
      <c r="Y75" s="94"/>
      <c r="Z75" s="94"/>
    </row>
    <row r="76" spans="1:20" ht="13.5" customHeight="1">
      <c r="A76" s="1" t="str">
        <f>+$A$1</f>
        <v>K4/I4</v>
      </c>
      <c r="B76" s="2" t="str">
        <f>+$B$1</f>
        <v>www.unil.ch/idheap/comparatif</v>
      </c>
      <c r="C76" s="3"/>
      <c r="F76" s="5"/>
      <c r="G76" s="5"/>
      <c r="I76" s="5" t="str">
        <f>Intro!$C$20</f>
        <v>© IDHEAP</v>
      </c>
      <c r="J76" s="5" t="str">
        <f>Intro!$C$21</f>
        <v>Update :</v>
      </c>
      <c r="K76" s="6">
        <f ca="1">NOW()</f>
        <v>43090.7927556713</v>
      </c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3.5" customHeight="1">
      <c r="A77" s="293" t="str">
        <f>+$A$2</f>
        <v>Nettozinsbelastung</v>
      </c>
      <c r="B77" s="293"/>
      <c r="C77" s="293"/>
      <c r="D77" s="293"/>
      <c r="E77" s="293"/>
      <c r="F77" s="297"/>
      <c r="G77" s="297"/>
      <c r="H77" s="46"/>
      <c r="I77" s="47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1:20" ht="13.5" customHeight="1" thickBot="1">
      <c r="A78" s="292" t="str">
        <f>+$A$3</f>
        <v>Nettozinsen in % der direkten Steuereinnahmen</v>
      </c>
      <c r="B78" s="292"/>
      <c r="C78" s="292"/>
      <c r="D78" s="292"/>
      <c r="E78" s="292"/>
      <c r="F78" s="292"/>
      <c r="G78" s="10"/>
      <c r="H78" s="9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3.5" customHeight="1" thickTop="1">
      <c r="A79" s="293" t="str">
        <f>+$A$4</f>
        <v>Poids des intérêts nets</v>
      </c>
      <c r="B79" s="293"/>
      <c r="C79" s="293"/>
      <c r="D79" s="293"/>
      <c r="E79" s="293"/>
      <c r="F79" s="296"/>
      <c r="G79" s="296"/>
      <c r="H79" s="46"/>
      <c r="I79" s="47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1:20" ht="13.5" customHeight="1" thickBot="1">
      <c r="A80" s="292" t="str">
        <f>+$A$5</f>
        <v>Intérêts nets en pourcentage des recettes fiscales directes</v>
      </c>
      <c r="B80" s="292"/>
      <c r="C80" s="292"/>
      <c r="D80" s="292"/>
      <c r="E80" s="292"/>
      <c r="F80" s="292"/>
      <c r="G80" s="10"/>
      <c r="H80" s="9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3.5" customHeight="1" thickTop="1">
      <c r="A81" s="42"/>
      <c r="B81" s="39"/>
      <c r="C81" s="39"/>
      <c r="D81" s="39"/>
      <c r="E81" s="39"/>
      <c r="F81" s="39"/>
      <c r="G81" s="39"/>
      <c r="H81" s="14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3.5" customHeight="1">
      <c r="A82" s="25" t="s">
        <v>2</v>
      </c>
      <c r="B82" s="26" t="s">
        <v>84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3.5" customHeight="1">
      <c r="A83" s="25" t="s">
        <v>3</v>
      </c>
      <c r="B83" s="29"/>
      <c r="C83" s="30"/>
      <c r="D83" s="30"/>
      <c r="E83" s="30"/>
      <c r="F83" s="30"/>
      <c r="G83" s="30"/>
      <c r="H83" s="30"/>
      <c r="I83" s="30"/>
      <c r="J83" s="30"/>
      <c r="K83" s="30" t="s">
        <v>46</v>
      </c>
      <c r="L83" s="70" t="s">
        <v>54</v>
      </c>
      <c r="M83" s="30" t="s">
        <v>63</v>
      </c>
      <c r="N83" s="31" t="s">
        <v>177</v>
      </c>
      <c r="O83" s="194" t="s">
        <v>180</v>
      </c>
      <c r="P83" s="276" t="s">
        <v>183</v>
      </c>
      <c r="Q83" s="194" t="s">
        <v>184</v>
      </c>
      <c r="R83" s="194" t="s">
        <v>187</v>
      </c>
      <c r="S83" s="194" t="s">
        <v>191</v>
      </c>
      <c r="T83" s="176"/>
    </row>
    <row r="84" spans="1:20" ht="13.5" customHeight="1">
      <c r="A84" s="32"/>
      <c r="B84" s="33"/>
      <c r="C84" s="34"/>
      <c r="D84" s="34"/>
      <c r="E84" s="34"/>
      <c r="F84" s="34"/>
      <c r="G84" s="34"/>
      <c r="H84" s="34"/>
      <c r="I84" s="34"/>
      <c r="J84" s="35"/>
      <c r="K84" s="35"/>
      <c r="L84" s="73"/>
      <c r="M84" s="73"/>
      <c r="N84" s="73"/>
      <c r="O84" s="195"/>
      <c r="P84" s="282"/>
      <c r="Q84" s="195"/>
      <c r="R84" s="195"/>
      <c r="S84" s="195"/>
      <c r="T84" s="177"/>
    </row>
    <row r="85" spans="1:20" ht="13.5" customHeight="1">
      <c r="A85" s="81" t="s">
        <v>27</v>
      </c>
      <c r="B85" s="37"/>
      <c r="C85" s="37"/>
      <c r="D85" s="37"/>
      <c r="E85" s="37"/>
      <c r="F85" s="37"/>
      <c r="G85" s="37"/>
      <c r="H85" s="37"/>
      <c r="I85" s="37"/>
      <c r="J85" s="37"/>
      <c r="K85" s="37">
        <f>SUM(D21:K21)/8</f>
        <v>3.44125</v>
      </c>
      <c r="L85" s="37">
        <f>SUM(E21:L21)/8</f>
        <v>3.23748458660412</v>
      </c>
      <c r="M85" s="37">
        <f>SUM(D21:M21)/10</f>
        <v>3.3316406798521188</v>
      </c>
      <c r="N85" s="98">
        <f>SUM(E21:N21)/10</f>
        <v>3.1526406798521185</v>
      </c>
      <c r="O85" s="196">
        <f>SUM(F21:O21)/10</f>
        <v>2.9496406798521186</v>
      </c>
      <c r="P85" s="278">
        <f>SUM(G21:P21)/10</f>
        <v>2.7434289330710078</v>
      </c>
      <c r="Q85" s="196">
        <f>SUM(H21:Q21)/10</f>
        <v>2.792199955760093</v>
      </c>
      <c r="R85" s="196">
        <f>SUM(I21:R21)/10</f>
        <v>2.8271968684355424</v>
      </c>
      <c r="S85" s="196">
        <f>SUM(J21:S21)/10</f>
        <v>2.4182525442229297</v>
      </c>
      <c r="T85" s="178" t="s">
        <v>69</v>
      </c>
    </row>
    <row r="86" spans="1:20" ht="13.5" customHeight="1">
      <c r="A86" s="82" t="s">
        <v>28</v>
      </c>
      <c r="B86" s="36"/>
      <c r="C86" s="36"/>
      <c r="D86" s="36"/>
      <c r="E86" s="36"/>
      <c r="F86" s="36"/>
      <c r="G86" s="36"/>
      <c r="H86" s="36"/>
      <c r="I86" s="36"/>
      <c r="J86" s="36"/>
      <c r="K86" s="36">
        <f aca="true" t="shared" si="29" ref="K86:L104">SUM(D22:K22)/8</f>
        <v>9.588750000000001</v>
      </c>
      <c r="L86" s="36">
        <f t="shared" si="29"/>
        <v>8.824242976275439</v>
      </c>
      <c r="M86" s="36">
        <f aca="true" t="shared" si="30" ref="M86:M104">SUM(D22:M22)/10</f>
        <v>8.159567134102355</v>
      </c>
      <c r="N86" s="39">
        <f aca="true" t="shared" si="31" ref="N86:N104">SUM(E22:N22)/10</f>
        <v>7.383567134102354</v>
      </c>
      <c r="O86" s="197">
        <f>SUM(F22:O22)/10</f>
        <v>6.277567134102353</v>
      </c>
      <c r="P86" s="279">
        <f>SUM(G22:P22)/10</f>
        <v>4.942674076142316</v>
      </c>
      <c r="Q86" s="197">
        <f aca="true" t="shared" si="32" ref="Q86:Q104">SUM(H22:Q22)/10</f>
        <v>2.7681791338969304</v>
      </c>
      <c r="R86" s="197">
        <f>SUM(I22:R22)/10</f>
        <v>0.9928124759906485</v>
      </c>
      <c r="S86" s="197">
        <f>SUM(J22:S22)/10</f>
        <v>-0.32692359688124606</v>
      </c>
      <c r="T86" s="179" t="s">
        <v>70</v>
      </c>
    </row>
    <row r="87" spans="1:20" ht="13.5" customHeight="1">
      <c r="A87" s="81" t="s">
        <v>181</v>
      </c>
      <c r="B87" s="37"/>
      <c r="C87" s="37"/>
      <c r="D87" s="37"/>
      <c r="E87" s="37"/>
      <c r="F87" s="37"/>
      <c r="G87" s="37"/>
      <c r="H87" s="37"/>
      <c r="I87" s="37"/>
      <c r="J87" s="37"/>
      <c r="K87" s="37">
        <f t="shared" si="29"/>
        <v>-1.065</v>
      </c>
      <c r="L87" s="37">
        <f t="shared" si="29"/>
        <v>-1.3932031464024386</v>
      </c>
      <c r="M87" s="37">
        <f t="shared" si="30"/>
        <v>-1.0599390253524508</v>
      </c>
      <c r="N87" s="98"/>
      <c r="O87" s="196"/>
      <c r="P87" s="278"/>
      <c r="Q87" s="196"/>
      <c r="R87" s="196"/>
      <c r="S87" s="196"/>
      <c r="T87" s="178" t="s">
        <v>70</v>
      </c>
    </row>
    <row r="88" spans="1:20" ht="13.5" customHeight="1">
      <c r="A88" s="82" t="s">
        <v>29</v>
      </c>
      <c r="B88" s="36"/>
      <c r="C88" s="36"/>
      <c r="D88" s="36"/>
      <c r="E88" s="36"/>
      <c r="F88" s="36"/>
      <c r="G88" s="36"/>
      <c r="H88" s="36"/>
      <c r="I88" s="36"/>
      <c r="J88" s="36"/>
      <c r="K88" s="36">
        <f t="shared" si="29"/>
        <v>-0.45</v>
      </c>
      <c r="L88" s="36">
        <f t="shared" si="29"/>
        <v>-0.8624481812166935</v>
      </c>
      <c r="M88" s="36">
        <f t="shared" si="30"/>
        <v>-1.0190957497988726</v>
      </c>
      <c r="N88" s="39">
        <f t="shared" si="31"/>
        <v>-1.4460957497988727</v>
      </c>
      <c r="O88" s="197">
        <f aca="true" t="shared" si="33" ref="O88:O104">SUM(F24:O24)/10</f>
        <v>-1.8800957497988726</v>
      </c>
      <c r="P88" s="279">
        <f aca="true" t="shared" si="34" ref="P88:P104">SUM(G24:P24)/10</f>
        <v>-2.3829993178496425</v>
      </c>
      <c r="Q88" s="197">
        <f t="shared" si="32"/>
        <v>-2.8947308202783466</v>
      </c>
      <c r="R88" s="197">
        <f aca="true" t="shared" si="35" ref="R88:R104">SUM(I24:R24)/10</f>
        <v>-3.71523398311387</v>
      </c>
      <c r="S88" s="197">
        <f aca="true" t="shared" si="36" ref="S88:S104">SUM(J24:S24)/10</f>
        <v>-4.3960556264024255</v>
      </c>
      <c r="T88" s="179" t="s">
        <v>71</v>
      </c>
    </row>
    <row r="89" spans="1:20" ht="13.5" customHeight="1">
      <c r="A89" s="81" t="s">
        <v>30</v>
      </c>
      <c r="B89" s="37"/>
      <c r="C89" s="37"/>
      <c r="D89" s="37"/>
      <c r="E89" s="37"/>
      <c r="F89" s="37"/>
      <c r="G89" s="37"/>
      <c r="H89" s="37"/>
      <c r="I89" s="37"/>
      <c r="J89" s="37"/>
      <c r="K89" s="37">
        <f t="shared" si="29"/>
        <v>8.31125</v>
      </c>
      <c r="L89" s="37">
        <f t="shared" si="29"/>
        <v>8.213750000000001</v>
      </c>
      <c r="M89" s="37">
        <f t="shared" si="30"/>
        <v>8.049000000000001</v>
      </c>
      <c r="N89" s="98">
        <f t="shared" si="31"/>
        <v>7.739000000000002</v>
      </c>
      <c r="O89" s="196">
        <f t="shared" si="33"/>
        <v>7.43</v>
      </c>
      <c r="P89" s="278">
        <f t="shared" si="34"/>
        <v>7.018483989678574</v>
      </c>
      <c r="Q89" s="196">
        <f t="shared" si="32"/>
        <v>6.6351711989509665</v>
      </c>
      <c r="R89" s="196">
        <f t="shared" si="35"/>
        <v>6.066581488040851</v>
      </c>
      <c r="S89" s="196">
        <f t="shared" si="36"/>
        <v>5.335473626387367</v>
      </c>
      <c r="T89" s="178" t="s">
        <v>72</v>
      </c>
    </row>
    <row r="90" spans="1:20" ht="13.5" customHeight="1">
      <c r="A90" s="82" t="s">
        <v>48</v>
      </c>
      <c r="B90" s="36"/>
      <c r="C90" s="36"/>
      <c r="D90" s="36"/>
      <c r="E90" s="36"/>
      <c r="F90" s="36"/>
      <c r="G90" s="36"/>
      <c r="H90" s="36"/>
      <c r="I90" s="36"/>
      <c r="J90" s="36"/>
      <c r="K90" s="36">
        <f t="shared" si="29"/>
        <v>4.435</v>
      </c>
      <c r="L90" s="36">
        <f t="shared" si="29"/>
        <v>4.161661582352474</v>
      </c>
      <c r="M90" s="36">
        <f t="shared" si="30"/>
        <v>4.218714130179497</v>
      </c>
      <c r="N90" s="39">
        <f t="shared" si="31"/>
        <v>3.9447141301794963</v>
      </c>
      <c r="O90" s="197">
        <f t="shared" si="33"/>
        <v>3.6957141301794976</v>
      </c>
      <c r="P90" s="279">
        <f t="shared" si="34"/>
        <v>3.4597844102605664</v>
      </c>
      <c r="Q90" s="197">
        <f t="shared" si="32"/>
        <v>3.312443444856881</v>
      </c>
      <c r="R90" s="197">
        <f t="shared" si="35"/>
        <v>3.157761906714005</v>
      </c>
      <c r="S90" s="197">
        <f t="shared" si="36"/>
        <v>3.0048439838655616</v>
      </c>
      <c r="T90" s="179" t="s">
        <v>78</v>
      </c>
    </row>
    <row r="91" spans="1:20" ht="13.5" customHeight="1">
      <c r="A91" s="81" t="s">
        <v>49</v>
      </c>
      <c r="B91" s="37"/>
      <c r="C91" s="37"/>
      <c r="D91" s="37"/>
      <c r="E91" s="37"/>
      <c r="F91" s="37"/>
      <c r="G91" s="37"/>
      <c r="H91" s="37"/>
      <c r="I91" s="37"/>
      <c r="J91" s="37"/>
      <c r="K91" s="37">
        <f t="shared" si="29"/>
        <v>2.645</v>
      </c>
      <c r="L91" s="37">
        <f t="shared" si="29"/>
        <v>1.8343567362832125</v>
      </c>
      <c r="M91" s="37">
        <f t="shared" si="30"/>
        <v>1.7891329482443894</v>
      </c>
      <c r="N91" s="98">
        <f t="shared" si="31"/>
        <v>1.1451329482443893</v>
      </c>
      <c r="O91" s="196">
        <f t="shared" si="33"/>
        <v>0.4231329482443892</v>
      </c>
      <c r="P91" s="278">
        <f t="shared" si="34"/>
        <v>-0.2500316175391072</v>
      </c>
      <c r="Q91" s="196">
        <f t="shared" si="32"/>
        <v>-0.831737134541217</v>
      </c>
      <c r="R91" s="196">
        <f t="shared" si="35"/>
        <v>-1.6431591408701487</v>
      </c>
      <c r="S91" s="196">
        <f t="shared" si="36"/>
        <v>-2.3154688849574625</v>
      </c>
      <c r="T91" s="178" t="s">
        <v>73</v>
      </c>
    </row>
    <row r="92" spans="1:20" ht="13.5" customHeight="1">
      <c r="A92" s="82" t="s">
        <v>31</v>
      </c>
      <c r="B92" s="36"/>
      <c r="C92" s="36"/>
      <c r="D92" s="36"/>
      <c r="E92" s="36"/>
      <c r="F92" s="36"/>
      <c r="G92" s="36"/>
      <c r="H92" s="36"/>
      <c r="I92" s="36"/>
      <c r="J92" s="36"/>
      <c r="K92" s="36">
        <f t="shared" si="29"/>
        <v>3.774125</v>
      </c>
      <c r="L92" s="36">
        <f t="shared" si="29"/>
        <v>3.4841341172303744</v>
      </c>
      <c r="M92" s="36">
        <f t="shared" si="30"/>
        <v>3.3817877729525043</v>
      </c>
      <c r="N92" s="39">
        <f t="shared" si="31"/>
        <v>2.951787772952504</v>
      </c>
      <c r="O92" s="197">
        <f t="shared" si="33"/>
        <v>2.5857877729525036</v>
      </c>
      <c r="P92" s="279">
        <f t="shared" si="34"/>
        <v>2.2135318356536926</v>
      </c>
      <c r="Q92" s="197">
        <f t="shared" si="32"/>
        <v>1.8940213355217836</v>
      </c>
      <c r="R92" s="197">
        <f t="shared" si="35"/>
        <v>1.6274897407728126</v>
      </c>
      <c r="S92" s="197">
        <f t="shared" si="36"/>
        <v>1.3383008952683904</v>
      </c>
      <c r="T92" s="179" t="s">
        <v>74</v>
      </c>
    </row>
    <row r="93" spans="1:20" ht="13.5" customHeight="1">
      <c r="A93" s="81" t="s">
        <v>32</v>
      </c>
      <c r="B93" s="37"/>
      <c r="C93" s="37"/>
      <c r="D93" s="37"/>
      <c r="E93" s="37"/>
      <c r="F93" s="37"/>
      <c r="G93" s="37"/>
      <c r="H93" s="37"/>
      <c r="I93" s="37"/>
      <c r="J93" s="37"/>
      <c r="K93" s="37">
        <f t="shared" si="29"/>
        <v>-4.07125</v>
      </c>
      <c r="L93" s="37">
        <f t="shared" si="29"/>
        <v>-4.841462912575185</v>
      </c>
      <c r="M93" s="37">
        <f t="shared" si="30"/>
        <v>-4.800407283094562</v>
      </c>
      <c r="N93" s="98">
        <f t="shared" si="31"/>
        <v>-5.562407283094562</v>
      </c>
      <c r="O93" s="196">
        <f t="shared" si="33"/>
        <v>-6.107407283094562</v>
      </c>
      <c r="P93" s="278">
        <f t="shared" si="34"/>
        <v>-6.534860413900131</v>
      </c>
      <c r="Q93" s="196">
        <f t="shared" si="32"/>
        <v>-7.039997005592447</v>
      </c>
      <c r="R93" s="196">
        <f t="shared" si="35"/>
        <v>-7.349885144560251</v>
      </c>
      <c r="S93" s="196">
        <f t="shared" si="36"/>
        <v>-7.71934136615957</v>
      </c>
      <c r="T93" s="178" t="s">
        <v>75</v>
      </c>
    </row>
    <row r="94" spans="1:20" ht="13.5" customHeight="1">
      <c r="A94" s="82" t="s">
        <v>50</v>
      </c>
      <c r="B94" s="36"/>
      <c r="C94" s="36"/>
      <c r="D94" s="36"/>
      <c r="E94" s="36"/>
      <c r="F94" s="36"/>
      <c r="G94" s="36"/>
      <c r="H94" s="36"/>
      <c r="I94" s="36"/>
      <c r="J94" s="36"/>
      <c r="K94" s="36">
        <f t="shared" si="29"/>
        <v>3.3874999999999997</v>
      </c>
      <c r="L94" s="36">
        <f t="shared" si="29"/>
        <v>3.257154587113792</v>
      </c>
      <c r="M94" s="36">
        <f t="shared" si="30"/>
        <v>3.0879028115376914</v>
      </c>
      <c r="N94" s="39">
        <f t="shared" si="31"/>
        <v>2.8069028115376917</v>
      </c>
      <c r="O94" s="197">
        <f t="shared" si="33"/>
        <v>2.3469028115376918</v>
      </c>
      <c r="P94" s="279">
        <f t="shared" si="34"/>
        <v>1.8680581708394903</v>
      </c>
      <c r="Q94" s="197">
        <f t="shared" si="32"/>
        <v>1.3751861790036404</v>
      </c>
      <c r="R94" s="197">
        <f t="shared" si="35"/>
        <v>0.9149367237358202</v>
      </c>
      <c r="S94" s="197">
        <f t="shared" si="36"/>
        <v>0.3527701352462879</v>
      </c>
      <c r="T94" s="179" t="s">
        <v>70</v>
      </c>
    </row>
    <row r="95" spans="1:20" ht="13.5" customHeight="1">
      <c r="A95" s="81" t="s">
        <v>56</v>
      </c>
      <c r="B95" s="37"/>
      <c r="C95" s="37"/>
      <c r="D95" s="37"/>
      <c r="E95" s="37"/>
      <c r="F95" s="37"/>
      <c r="G95" s="37"/>
      <c r="H95" s="37"/>
      <c r="I95" s="37"/>
      <c r="J95" s="37"/>
      <c r="K95" s="37">
        <f t="shared" si="29"/>
        <v>5.078749999999999</v>
      </c>
      <c r="L95" s="37">
        <f t="shared" si="29"/>
        <v>3.4706592455164555</v>
      </c>
      <c r="M95" s="37">
        <f t="shared" si="30"/>
        <v>3.6918154670563204</v>
      </c>
      <c r="N95" s="98">
        <f t="shared" si="31"/>
        <v>2.1128154670563206</v>
      </c>
      <c r="O95" s="196">
        <f t="shared" si="33"/>
        <v>0.7928154670563203</v>
      </c>
      <c r="P95" s="278">
        <f t="shared" si="34"/>
        <v>0.21297060008835045</v>
      </c>
      <c r="Q95" s="196">
        <f t="shared" si="32"/>
        <v>-0.8997057414022954</v>
      </c>
      <c r="R95" s="196">
        <f t="shared" si="35"/>
        <v>-1.3610728689952454</v>
      </c>
      <c r="S95" s="196">
        <f t="shared" si="36"/>
        <v>-1.3573182450408094</v>
      </c>
      <c r="T95" s="178" t="s">
        <v>77</v>
      </c>
    </row>
    <row r="96" spans="1:20" ht="13.5" customHeight="1">
      <c r="A96" s="82" t="s">
        <v>33</v>
      </c>
      <c r="B96" s="36"/>
      <c r="C96" s="36"/>
      <c r="D96" s="36"/>
      <c r="E96" s="36"/>
      <c r="F96" s="36"/>
      <c r="G96" s="36"/>
      <c r="H96" s="36"/>
      <c r="I96" s="36"/>
      <c r="J96" s="36"/>
      <c r="K96" s="36">
        <f t="shared" si="29"/>
        <v>11.3125</v>
      </c>
      <c r="L96" s="36">
        <f t="shared" si="29"/>
        <v>10.753337056773573</v>
      </c>
      <c r="M96" s="36">
        <f t="shared" si="30"/>
        <v>10.712508500722613</v>
      </c>
      <c r="N96" s="39">
        <f t="shared" si="31"/>
        <v>10.280508500722613</v>
      </c>
      <c r="O96" s="197">
        <f t="shared" si="33"/>
        <v>9.708508500722614</v>
      </c>
      <c r="P96" s="279">
        <f t="shared" si="34"/>
        <v>9.081346200070366</v>
      </c>
      <c r="Q96" s="197">
        <f t="shared" si="32"/>
        <v>8.406754254474922</v>
      </c>
      <c r="R96" s="197">
        <f t="shared" si="35"/>
        <v>7.786594664579946</v>
      </c>
      <c r="S96" s="197">
        <f t="shared" si="36"/>
        <v>7.115512428265514</v>
      </c>
      <c r="T96" s="179" t="s">
        <v>76</v>
      </c>
    </row>
    <row r="97" spans="1:26" s="14" customFormat="1" ht="13.5" customHeight="1">
      <c r="A97" s="81" t="s">
        <v>34</v>
      </c>
      <c r="B97" s="37"/>
      <c r="C97" s="37"/>
      <c r="D97" s="37"/>
      <c r="E97" s="37"/>
      <c r="F97" s="37"/>
      <c r="G97" s="37"/>
      <c r="H97" s="37"/>
      <c r="I97" s="37"/>
      <c r="J97" s="37"/>
      <c r="K97" s="37">
        <f t="shared" si="29"/>
        <v>-2.76375</v>
      </c>
      <c r="L97" s="37">
        <f t="shared" si="29"/>
        <v>-3.6718421218735697</v>
      </c>
      <c r="M97" s="37">
        <f t="shared" si="30"/>
        <v>-3.5622936625245374</v>
      </c>
      <c r="N97" s="98">
        <f t="shared" si="31"/>
        <v>-4.044293662524538</v>
      </c>
      <c r="O97" s="196">
        <f t="shared" si="33"/>
        <v>-4.894293662524538</v>
      </c>
      <c r="P97" s="278">
        <f t="shared" si="34"/>
        <v>-5.324805284961391</v>
      </c>
      <c r="Q97" s="196">
        <f t="shared" si="32"/>
        <v>-5.797591139742307</v>
      </c>
      <c r="R97" s="196">
        <f t="shared" si="35"/>
        <v>-6.229323287079054</v>
      </c>
      <c r="S97" s="196">
        <f t="shared" si="36"/>
        <v>-6.613263978620282</v>
      </c>
      <c r="T97" s="178" t="s">
        <v>78</v>
      </c>
      <c r="V97" s="94"/>
      <c r="W97" s="94"/>
      <c r="X97" s="94"/>
      <c r="Y97" s="94"/>
      <c r="Z97" s="94"/>
    </row>
    <row r="98" spans="1:26" s="14" customFormat="1" ht="13.5" customHeight="1">
      <c r="A98" s="82" t="s">
        <v>35</v>
      </c>
      <c r="B98" s="36"/>
      <c r="C98" s="36"/>
      <c r="D98" s="36"/>
      <c r="E98" s="36"/>
      <c r="F98" s="36"/>
      <c r="G98" s="36"/>
      <c r="H98" s="36"/>
      <c r="I98" s="36"/>
      <c r="J98" s="36"/>
      <c r="K98" s="36">
        <f t="shared" si="29"/>
        <v>11.1625</v>
      </c>
      <c r="L98" s="36">
        <f t="shared" si="29"/>
        <v>9.810302690773645</v>
      </c>
      <c r="M98" s="36">
        <f t="shared" si="30"/>
        <v>9.218139701583123</v>
      </c>
      <c r="N98" s="39">
        <f t="shared" si="31"/>
        <v>7.9511397015831236</v>
      </c>
      <c r="O98" s="197">
        <f t="shared" si="33"/>
        <v>6.624139701583124</v>
      </c>
      <c r="P98" s="279">
        <f t="shared" si="34"/>
        <v>5.147325026096041</v>
      </c>
      <c r="Q98" s="197">
        <f t="shared" si="32"/>
        <v>3.5939135877030948</v>
      </c>
      <c r="R98" s="197">
        <f t="shared" si="35"/>
        <v>1.244486952006866</v>
      </c>
      <c r="S98" s="197">
        <f t="shared" si="36"/>
        <v>-1.065228458485534</v>
      </c>
      <c r="T98" s="179" t="s">
        <v>77</v>
      </c>
      <c r="V98" s="94"/>
      <c r="W98" s="94"/>
      <c r="X98" s="94"/>
      <c r="Y98" s="94"/>
      <c r="Z98" s="94"/>
    </row>
    <row r="99" spans="1:26" s="14" customFormat="1" ht="13.5" customHeight="1">
      <c r="A99" s="81" t="s">
        <v>36</v>
      </c>
      <c r="B99" s="37"/>
      <c r="C99" s="37"/>
      <c r="D99" s="37"/>
      <c r="E99" s="37"/>
      <c r="F99" s="37"/>
      <c r="G99" s="37"/>
      <c r="H99" s="37"/>
      <c r="I99" s="37"/>
      <c r="J99" s="37"/>
      <c r="K99" s="37">
        <f t="shared" si="29"/>
        <v>0.49500000000000005</v>
      </c>
      <c r="L99" s="37">
        <f t="shared" si="29"/>
        <v>0.1234689054775206</v>
      </c>
      <c r="M99" s="37">
        <f t="shared" si="30"/>
        <v>0.14642559114677992</v>
      </c>
      <c r="N99" s="98">
        <f t="shared" si="31"/>
        <v>-0.15057440885322018</v>
      </c>
      <c r="O99" s="196">
        <f t="shared" si="33"/>
        <v>-0.4595744088532202</v>
      </c>
      <c r="P99" s="278">
        <f t="shared" si="34"/>
        <v>-0.7027088047660524</v>
      </c>
      <c r="Q99" s="196">
        <f t="shared" si="32"/>
        <v>-1.0509080867995153</v>
      </c>
      <c r="R99" s="196">
        <f t="shared" si="35"/>
        <v>-1.3954456858991031</v>
      </c>
      <c r="S99" s="196">
        <f t="shared" si="36"/>
        <v>-2.0727153533578586</v>
      </c>
      <c r="T99" s="178" t="s">
        <v>79</v>
      </c>
      <c r="V99" s="94"/>
      <c r="W99" s="94"/>
      <c r="X99" s="94"/>
      <c r="Y99" s="94"/>
      <c r="Z99" s="94"/>
    </row>
    <row r="100" spans="1:26" s="14" customFormat="1" ht="13.5" customHeight="1">
      <c r="A100" s="82" t="s">
        <v>37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>
        <f t="shared" si="29"/>
        <v>2.48125</v>
      </c>
      <c r="L100" s="36">
        <f t="shared" si="29"/>
        <v>2.2268178346149505</v>
      </c>
      <c r="M100" s="36">
        <f t="shared" si="30"/>
        <v>2.2710665663456324</v>
      </c>
      <c r="N100" s="39">
        <f t="shared" si="31"/>
        <v>2.0330665663456324</v>
      </c>
      <c r="O100" s="197">
        <f t="shared" si="33"/>
        <v>1.9010665663456323</v>
      </c>
      <c r="P100" s="279">
        <f t="shared" si="34"/>
        <v>1.7702034790350372</v>
      </c>
      <c r="Q100" s="197">
        <f t="shared" si="32"/>
        <v>1.5825871269971894</v>
      </c>
      <c r="R100" s="197">
        <f t="shared" si="35"/>
        <v>1.422070319424255</v>
      </c>
      <c r="S100" s="197">
        <f t="shared" si="36"/>
        <v>1.3941630462379746</v>
      </c>
      <c r="T100" s="179" t="s">
        <v>80</v>
      </c>
      <c r="V100" s="94"/>
      <c r="W100" s="94"/>
      <c r="X100" s="94"/>
      <c r="Y100" s="94"/>
      <c r="Z100" s="94"/>
    </row>
    <row r="101" spans="1:26" s="14" customFormat="1" ht="13.5" customHeight="1">
      <c r="A101" s="81" t="s">
        <v>62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>
        <f t="shared" si="29"/>
        <v>2.68625</v>
      </c>
      <c r="L101" s="37">
        <f t="shared" si="29"/>
        <v>2.236342417726067</v>
      </c>
      <c r="M101" s="37">
        <f t="shared" si="30"/>
        <v>2.2296998941717194</v>
      </c>
      <c r="N101" s="98">
        <f t="shared" si="31"/>
        <v>1.8356998941717193</v>
      </c>
      <c r="O101" s="196">
        <f t="shared" si="33"/>
        <v>1.52269989417172</v>
      </c>
      <c r="P101" s="278">
        <f t="shared" si="34"/>
        <v>1.2694525316731313</v>
      </c>
      <c r="Q101" s="196">
        <f t="shared" si="32"/>
        <v>0.9468149709407587</v>
      </c>
      <c r="R101" s="196">
        <f t="shared" si="35"/>
        <v>0.6694873964575361</v>
      </c>
      <c r="S101" s="196">
        <f t="shared" si="36"/>
        <v>0.41835256479888117</v>
      </c>
      <c r="T101" s="178" t="s">
        <v>81</v>
      </c>
      <c r="V101" s="94"/>
      <c r="W101" s="94"/>
      <c r="X101" s="94"/>
      <c r="Y101" s="94"/>
      <c r="Z101" s="94"/>
    </row>
    <row r="102" spans="1:26" s="14" customFormat="1" ht="13.5" customHeight="1">
      <c r="A102" s="82" t="s">
        <v>51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>
        <f t="shared" si="29"/>
        <v>-0.5762499999999999</v>
      </c>
      <c r="L102" s="36">
        <f t="shared" si="29"/>
        <v>-0.82545400157475</v>
      </c>
      <c r="M102" s="36">
        <f t="shared" si="30"/>
        <v>-0.883396513964783</v>
      </c>
      <c r="N102" s="39">
        <f t="shared" si="31"/>
        <v>-1.1593965139647833</v>
      </c>
      <c r="O102" s="197">
        <f t="shared" si="33"/>
        <v>-1.4703965139647832</v>
      </c>
      <c r="P102" s="279">
        <f t="shared" si="34"/>
        <v>-1.7497422032604448</v>
      </c>
      <c r="Q102" s="197">
        <f t="shared" si="32"/>
        <v>-1.9960689018672977</v>
      </c>
      <c r="R102" s="197">
        <f t="shared" si="35"/>
        <v>-2.2458565189846915</v>
      </c>
      <c r="S102" s="197">
        <f t="shared" si="36"/>
        <v>-2.764033082632692</v>
      </c>
      <c r="T102" s="179" t="s">
        <v>70</v>
      </c>
      <c r="V102" s="94"/>
      <c r="W102" s="94"/>
      <c r="X102" s="94"/>
      <c r="Y102" s="94"/>
      <c r="Z102" s="94"/>
    </row>
    <row r="103" spans="1:26" s="14" customFormat="1" ht="13.5" customHeight="1">
      <c r="A103" s="81" t="s">
        <v>52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>
        <f t="shared" si="29"/>
        <v>6.838749999999999</v>
      </c>
      <c r="L103" s="37">
        <f t="shared" si="29"/>
        <v>6.038787512240187</v>
      </c>
      <c r="M103" s="37">
        <f t="shared" si="30"/>
        <v>6.265415299410148</v>
      </c>
      <c r="N103" s="98">
        <f t="shared" si="31"/>
        <v>5.624415299410149</v>
      </c>
      <c r="O103" s="196">
        <f t="shared" si="33"/>
        <v>4.823415299410149</v>
      </c>
      <c r="P103" s="278">
        <f t="shared" si="34"/>
        <v>4.054475549831631</v>
      </c>
      <c r="Q103" s="196">
        <f t="shared" si="32"/>
        <v>3.3556445824224026</v>
      </c>
      <c r="R103" s="196">
        <f t="shared" si="35"/>
        <v>2.7553859804600522</v>
      </c>
      <c r="S103" s="196">
        <f t="shared" si="36"/>
        <v>2.3635787580854104</v>
      </c>
      <c r="T103" s="178" t="s">
        <v>82</v>
      </c>
      <c r="V103" s="94"/>
      <c r="W103" s="94"/>
      <c r="X103" s="94"/>
      <c r="Y103" s="94"/>
      <c r="Z103" s="94"/>
    </row>
    <row r="104" spans="1:26" s="14" customFormat="1" ht="13.5" customHeight="1">
      <c r="A104" s="82" t="s">
        <v>38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>
        <f t="shared" si="29"/>
        <v>-1.3275000000000001</v>
      </c>
      <c r="L104" s="36">
        <f t="shared" si="29"/>
        <v>-1.842242735638361</v>
      </c>
      <c r="M104" s="143">
        <f t="shared" si="30"/>
        <v>-1.1578949005140413</v>
      </c>
      <c r="N104" s="143">
        <f t="shared" si="31"/>
        <v>-1.1798949005140416</v>
      </c>
      <c r="O104" s="197">
        <f t="shared" si="33"/>
        <v>-1.1188949005140414</v>
      </c>
      <c r="P104" s="279">
        <f t="shared" si="34"/>
        <v>-1.0545763899927647</v>
      </c>
      <c r="Q104" s="197">
        <f t="shared" si="32"/>
        <v>-0.9041142907879017</v>
      </c>
      <c r="R104" s="197">
        <f t="shared" si="35"/>
        <v>-0.8256811939530145</v>
      </c>
      <c r="S104" s="197">
        <f t="shared" si="36"/>
        <v>-0.5403153709478599</v>
      </c>
      <c r="T104" s="179" t="s">
        <v>82</v>
      </c>
      <c r="U104" s="90"/>
      <c r="V104" s="90"/>
      <c r="W104" s="90"/>
      <c r="X104" s="90"/>
      <c r="Y104" s="90"/>
      <c r="Z104" s="90"/>
    </row>
    <row r="105" spans="1:26" s="76" customFormat="1" ht="13.5" customHeight="1">
      <c r="A105" s="100" t="s">
        <v>21</v>
      </c>
      <c r="B105" s="101"/>
      <c r="C105" s="101"/>
      <c r="D105" s="101"/>
      <c r="E105" s="101"/>
      <c r="F105" s="101"/>
      <c r="G105" s="101"/>
      <c r="H105" s="101"/>
      <c r="I105" s="101"/>
      <c r="J105" s="102"/>
      <c r="K105" s="102">
        <f aca="true" t="shared" si="37" ref="K105:P105">MIN(K85:K104)</f>
        <v>-4.07125</v>
      </c>
      <c r="L105" s="102">
        <f t="shared" si="37"/>
        <v>-4.841462912575185</v>
      </c>
      <c r="M105" s="102">
        <f t="shared" si="37"/>
        <v>-4.800407283094562</v>
      </c>
      <c r="N105" s="102">
        <f t="shared" si="37"/>
        <v>-5.562407283094562</v>
      </c>
      <c r="O105" s="208">
        <f t="shared" si="37"/>
        <v>-6.107407283094562</v>
      </c>
      <c r="P105" s="285">
        <f t="shared" si="37"/>
        <v>-6.534860413900131</v>
      </c>
      <c r="Q105" s="208">
        <f>MIN(Q85:Q104)</f>
        <v>-7.039997005592447</v>
      </c>
      <c r="R105" s="208">
        <f>MIN(R85:R104)</f>
        <v>-7.349885144560251</v>
      </c>
      <c r="S105" s="208">
        <f>MIN(S85:S104)</f>
        <v>-7.71934136615957</v>
      </c>
      <c r="T105" s="210" t="s">
        <v>21</v>
      </c>
      <c r="V105" s="96"/>
      <c r="W105" s="96"/>
      <c r="X105" s="96"/>
      <c r="Y105" s="96"/>
      <c r="Z105" s="96"/>
    </row>
    <row r="106" spans="1:26" s="137" customFormat="1" ht="13.5" customHeight="1">
      <c r="A106" s="158" t="s">
        <v>22</v>
      </c>
      <c r="B106" s="159"/>
      <c r="C106" s="159"/>
      <c r="D106" s="159"/>
      <c r="E106" s="159"/>
      <c r="F106" s="159"/>
      <c r="G106" s="159"/>
      <c r="H106" s="159"/>
      <c r="I106" s="159"/>
      <c r="J106" s="160"/>
      <c r="K106" s="160">
        <f aca="true" t="shared" si="38" ref="K106:P106">MAX(K85:K104)</f>
        <v>11.3125</v>
      </c>
      <c r="L106" s="160">
        <f t="shared" si="38"/>
        <v>10.753337056773573</v>
      </c>
      <c r="M106" s="160">
        <f t="shared" si="38"/>
        <v>10.712508500722613</v>
      </c>
      <c r="N106" s="160">
        <f t="shared" si="38"/>
        <v>10.280508500722613</v>
      </c>
      <c r="O106" s="209">
        <f t="shared" si="38"/>
        <v>9.708508500722614</v>
      </c>
      <c r="P106" s="286">
        <f t="shared" si="38"/>
        <v>9.081346200070366</v>
      </c>
      <c r="Q106" s="209">
        <f>MAX(Q85:Q104)</f>
        <v>8.406754254474922</v>
      </c>
      <c r="R106" s="209">
        <f>MAX(R85:R104)</f>
        <v>7.786594664579946</v>
      </c>
      <c r="S106" s="209">
        <f>MAX(S85:S104)</f>
        <v>7.115512428265514</v>
      </c>
      <c r="T106" s="216" t="s">
        <v>22</v>
      </c>
      <c r="V106" s="139"/>
      <c r="W106" s="139"/>
      <c r="X106" s="139"/>
      <c r="Y106" s="139"/>
      <c r="Z106" s="139"/>
    </row>
    <row r="107" spans="1:26" s="14" customFormat="1" ht="13.5" customHeight="1">
      <c r="A107" s="42"/>
      <c r="B107" s="39"/>
      <c r="C107" s="39"/>
      <c r="D107" s="39"/>
      <c r="E107" s="39"/>
      <c r="F107" s="39"/>
      <c r="G107" s="39"/>
      <c r="I107" s="15"/>
      <c r="J107" s="15"/>
      <c r="T107" s="182" t="s">
        <v>0</v>
      </c>
      <c r="V107" s="94"/>
      <c r="W107" s="94"/>
      <c r="X107" s="94"/>
      <c r="Y107" s="94"/>
      <c r="Z107" s="94"/>
    </row>
    <row r="108" ht="13.5" customHeight="1">
      <c r="A108" s="92" t="s">
        <v>175</v>
      </c>
    </row>
    <row r="109" ht="13.5" customHeight="1">
      <c r="A109" s="92" t="s">
        <v>176</v>
      </c>
    </row>
  </sheetData>
  <sheetProtection/>
  <mergeCells count="19">
    <mergeCell ref="A2:I2"/>
    <mergeCell ref="A3:G3"/>
    <mergeCell ref="A4:I4"/>
    <mergeCell ref="A5:G5"/>
    <mergeCell ref="B7:I7"/>
    <mergeCell ref="B8:I8"/>
    <mergeCell ref="A13:G13"/>
    <mergeCell ref="A14:F14"/>
    <mergeCell ref="A45:G45"/>
    <mergeCell ref="A46:F46"/>
    <mergeCell ref="B9:I9"/>
    <mergeCell ref="A15:G15"/>
    <mergeCell ref="A16:F16"/>
    <mergeCell ref="A79:G79"/>
    <mergeCell ref="A80:F80"/>
    <mergeCell ref="A77:G77"/>
    <mergeCell ref="A78:F78"/>
    <mergeCell ref="A47:G47"/>
    <mergeCell ref="A48:F48"/>
  </mergeCells>
  <conditionalFormatting sqref="B21:S40">
    <cfRule type="cellIs" priority="19" dxfId="28" operator="equal" stopIfTrue="1">
      <formula>B$41</formula>
    </cfRule>
    <cfRule type="cellIs" priority="20" dxfId="29" operator="equal" stopIfTrue="1">
      <formula>B$42</formula>
    </cfRule>
  </conditionalFormatting>
  <conditionalFormatting sqref="G53:S72">
    <cfRule type="cellIs" priority="21" dxfId="28" operator="equal" stopIfTrue="1">
      <formula>G$73</formula>
    </cfRule>
    <cfRule type="cellIs" priority="22" dxfId="29" operator="equal" stopIfTrue="1">
      <formula>G$74</formula>
    </cfRule>
  </conditionalFormatting>
  <conditionalFormatting sqref="I85:S104">
    <cfRule type="cellIs" priority="23" dxfId="28" operator="equal" stopIfTrue="1">
      <formula>I$105</formula>
    </cfRule>
    <cfRule type="cellIs" priority="24" dxfId="29" operator="equal" stopIfTrue="1">
      <formula>I$106</formula>
    </cfRule>
  </conditionalFormatting>
  <conditionalFormatting sqref="F53:F72">
    <cfRule type="cellIs" priority="3" dxfId="28" operator="equal" stopIfTrue="1">
      <formula>F$73</formula>
    </cfRule>
    <cfRule type="cellIs" priority="4" dxfId="29" operator="equal" stopIfTrue="1">
      <formula>F$74</formula>
    </cfRule>
  </conditionalFormatting>
  <hyperlinks>
    <hyperlink ref="B12" r:id="rId1" display="www.idheap.ch/idheap.nsf/go/comparatif"/>
    <hyperlink ref="B44" r:id="rId2" display="www.idheap.ch/idheap.nsf/go/comparatif"/>
    <hyperlink ref="B76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4'!A45" display="&gt;&gt;&gt; Jährlicher Wert des Indikators - Valeur annuelle de l'indicateur"/>
    <hyperlink ref="B8:G8" location="'I4'!A77" display="&gt;&gt;&gt; Gleitender Mittelwert über 4 Jahre - Moyenne mobile sur 4 années"/>
    <hyperlink ref="B9:G9" location="'I4'!A109" display="&gt;&gt;&gt; Gleitender Mittelwert über 8 Jahre - Moyenne mobile sur 8 années"/>
    <hyperlink ref="B1" r:id="rId4" display="www.idheap.ch/idheap.nsf/go/comparatif"/>
    <hyperlink ref="B7:I7" location="K4_I4!M42" display="&gt;&gt;&gt; Jährlicher Wert der Kennzahl - Valeur annuelle de l'indicateur"/>
    <hyperlink ref="B8:I8" location="K4_I4!M74" display="&gt;&gt;&gt; Gleitender Mittelwert über 3 Jahre - Moyenne mobile sur 3 années"/>
    <hyperlink ref="B9:I9" location="K4_I4!M106" display="&gt;&gt;&gt; Gleitender Mittelwert über 8/10 Jahre - Moyenne mobile sur 8/10 années"/>
    <hyperlink ref="T43" location="K4_I4!A1" display=" &gt;&gt;&gt; Top"/>
    <hyperlink ref="T75" location="K4_I4!A1" display=" &gt;&gt;&gt; Top"/>
    <hyperlink ref="T107" location="K4_I4!A1" display=" &gt;&gt;&gt; Top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9" r:id="rId5"/>
  <rowBreaks count="2" manualBreakCount="2">
    <brk id="43" max="14" man="1"/>
    <brk id="75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109"/>
  <sheetViews>
    <sheetView showGridLines="0" zoomScalePageLayoutView="0" workbookViewId="0" topLeftCell="A1">
      <selection activeCell="A1" sqref="A1"/>
    </sheetView>
  </sheetViews>
  <sheetFormatPr defaultColWidth="11.421875" defaultRowHeight="13.5" customHeight="1"/>
  <cols>
    <col min="1" max="1" width="22.421875" style="43" customWidth="1"/>
    <col min="2" max="7" width="11.7109375" style="4" customWidth="1"/>
    <col min="8" max="8" width="11.7109375" style="7" customWidth="1"/>
    <col min="9" max="10" width="11.7109375" style="15" customWidth="1"/>
    <col min="11" max="20" width="11.7109375" style="7" customWidth="1"/>
    <col min="21" max="21" width="3.7109375" style="14" customWidth="1"/>
    <col min="22" max="26" width="12.7109375" style="94" customWidth="1"/>
    <col min="27" max="16384" width="11.421875" style="7" customWidth="1"/>
  </cols>
  <sheetData>
    <row r="1" spans="1:29" ht="13.5" customHeight="1">
      <c r="A1" s="1" t="str">
        <f>Intro!K11</f>
        <v>K5/I5</v>
      </c>
      <c r="B1" s="2" t="str">
        <f>Intro!$C$22</f>
        <v>www.unil.ch/idheap/comparatif</v>
      </c>
      <c r="C1" s="3"/>
      <c r="I1" s="5" t="str">
        <f>Intro!$C$20</f>
        <v>© IDHEAP</v>
      </c>
      <c r="J1" s="5" t="str">
        <f>Intro!$C$21</f>
        <v>Update :</v>
      </c>
      <c r="K1" s="6">
        <f ca="1">NOW()</f>
        <v>43090.7927556713</v>
      </c>
      <c r="U1" s="7"/>
      <c r="V1" s="15"/>
      <c r="W1" s="15"/>
      <c r="X1" s="15"/>
      <c r="Y1" s="15"/>
      <c r="Z1" s="15"/>
      <c r="AA1" s="8"/>
      <c r="AB1" s="8"/>
      <c r="AC1" s="8"/>
    </row>
    <row r="2" spans="1:26" ht="13.5" customHeight="1">
      <c r="A2" s="293" t="str">
        <f>Intro!I11</f>
        <v>Beherrschung der laufenden Ausgaben pro Einwohner</v>
      </c>
      <c r="B2" s="293"/>
      <c r="C2" s="293"/>
      <c r="D2" s="293"/>
      <c r="E2" s="293"/>
      <c r="F2" s="295"/>
      <c r="G2" s="295"/>
      <c r="H2" s="295"/>
      <c r="I2" s="295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5"/>
      <c r="V2" s="97"/>
      <c r="W2" s="97"/>
      <c r="X2" s="97"/>
      <c r="Y2" s="97"/>
      <c r="Z2" s="97"/>
    </row>
    <row r="3" spans="1:26" ht="13.5" customHeight="1" thickBot="1">
      <c r="A3" s="292" t="s">
        <v>172</v>
      </c>
      <c r="B3" s="292"/>
      <c r="C3" s="292"/>
      <c r="D3" s="292"/>
      <c r="E3" s="292"/>
      <c r="F3" s="292"/>
      <c r="G3" s="292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5"/>
      <c r="V3" s="97"/>
      <c r="W3" s="97"/>
      <c r="X3" s="97"/>
      <c r="Y3" s="97"/>
      <c r="Z3" s="97"/>
    </row>
    <row r="4" spans="1:26" ht="13.5" customHeight="1" thickTop="1">
      <c r="A4" s="293" t="str">
        <f>Intro!J11</f>
        <v>Maîtrise des dépenses courantes par habitant</v>
      </c>
      <c r="B4" s="293"/>
      <c r="C4" s="293"/>
      <c r="D4" s="293"/>
      <c r="E4" s="293"/>
      <c r="F4" s="296"/>
      <c r="G4" s="296"/>
      <c r="H4" s="296"/>
      <c r="I4" s="296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5"/>
      <c r="V4" s="97"/>
      <c r="W4" s="97"/>
      <c r="X4" s="97"/>
      <c r="Y4" s="97"/>
      <c r="Z4" s="97"/>
    </row>
    <row r="5" spans="1:20" ht="13.5" customHeight="1" thickBot="1">
      <c r="A5" s="298" t="s">
        <v>173</v>
      </c>
      <c r="B5" s="298"/>
      <c r="C5" s="298"/>
      <c r="D5" s="298"/>
      <c r="E5" s="298"/>
      <c r="F5" s="298"/>
      <c r="G5" s="298"/>
      <c r="H5" s="298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6" s="14" customFormat="1" ht="13.5" customHeight="1" thickBot="1" thickTop="1">
      <c r="A6" s="11"/>
      <c r="B6" s="11"/>
      <c r="C6" s="11"/>
      <c r="D6" s="11"/>
      <c r="E6" s="11"/>
      <c r="F6" s="12"/>
      <c r="G6" s="12"/>
      <c r="H6" s="12"/>
      <c r="I6" s="13"/>
      <c r="J6" s="15"/>
      <c r="U6" s="15"/>
      <c r="V6" s="97"/>
      <c r="W6" s="97"/>
      <c r="X6" s="97"/>
      <c r="Y6" s="97"/>
      <c r="Z6" s="97"/>
    </row>
    <row r="7" spans="1:20" ht="13.5" customHeight="1" thickBot="1" thickTop="1">
      <c r="A7" s="7"/>
      <c r="B7" s="291" t="s">
        <v>169</v>
      </c>
      <c r="C7" s="291"/>
      <c r="D7" s="291"/>
      <c r="E7" s="291"/>
      <c r="F7" s="291"/>
      <c r="G7" s="291"/>
      <c r="H7" s="291"/>
      <c r="I7" s="291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3.5" customHeight="1" thickBot="1" thickTop="1">
      <c r="A8" s="7"/>
      <c r="B8" s="291" t="s">
        <v>67</v>
      </c>
      <c r="C8" s="291"/>
      <c r="D8" s="291"/>
      <c r="E8" s="291"/>
      <c r="F8" s="291"/>
      <c r="G8" s="291"/>
      <c r="H8" s="291"/>
      <c r="I8" s="291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3.5" customHeight="1" thickBot="1" thickTop="1">
      <c r="A9" s="7"/>
      <c r="B9" s="291" t="s">
        <v>68</v>
      </c>
      <c r="C9" s="291"/>
      <c r="D9" s="291"/>
      <c r="E9" s="291"/>
      <c r="F9" s="291"/>
      <c r="G9" s="291"/>
      <c r="H9" s="291"/>
      <c r="I9" s="291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6" s="22" customFormat="1" ht="13.5" customHeight="1" thickTop="1">
      <c r="A10" s="18"/>
      <c r="B10" s="19"/>
      <c r="C10" s="20"/>
      <c r="D10" s="20"/>
      <c r="E10" s="20"/>
      <c r="F10" s="20"/>
      <c r="G10" s="20"/>
      <c r="I10" s="15"/>
      <c r="J10" s="15"/>
      <c r="V10" s="74"/>
      <c r="W10" s="74"/>
      <c r="X10" s="74"/>
      <c r="Y10" s="74"/>
      <c r="Z10" s="74"/>
    </row>
    <row r="11" spans="1:26" s="22" customFormat="1" ht="13.5" customHeight="1">
      <c r="A11" s="18"/>
      <c r="B11" s="19"/>
      <c r="C11" s="20"/>
      <c r="D11" s="20"/>
      <c r="E11" s="20"/>
      <c r="F11" s="20"/>
      <c r="G11" s="20"/>
      <c r="I11" s="15"/>
      <c r="J11" s="15"/>
      <c r="V11" s="74"/>
      <c r="W11" s="74"/>
      <c r="X11" s="74"/>
      <c r="Y11" s="74"/>
      <c r="Z11" s="74"/>
    </row>
    <row r="12" spans="1:26" s="14" customFormat="1" ht="13.5" customHeight="1">
      <c r="A12" s="1" t="str">
        <f>+$A$1</f>
        <v>K5/I5</v>
      </c>
      <c r="B12" s="2" t="str">
        <f>+$B$1</f>
        <v>www.unil.ch/idheap/comparatif</v>
      </c>
      <c r="C12" s="3"/>
      <c r="D12" s="4"/>
      <c r="E12" s="4"/>
      <c r="F12" s="5"/>
      <c r="G12" s="5"/>
      <c r="I12" s="5" t="str">
        <f>Intro!$C$20</f>
        <v>© IDHEAP</v>
      </c>
      <c r="J12" s="5" t="str">
        <f>Intro!$C$21</f>
        <v>Update :</v>
      </c>
      <c r="K12" s="6">
        <f ca="1">NOW()</f>
        <v>43090.7927556713</v>
      </c>
      <c r="V12" s="94"/>
      <c r="W12" s="94"/>
      <c r="X12" s="94"/>
      <c r="Y12" s="94"/>
      <c r="Z12" s="94"/>
    </row>
    <row r="13" spans="1:26" s="14" customFormat="1" ht="13.5" customHeight="1">
      <c r="A13" s="293" t="str">
        <f>+$A$2</f>
        <v>Beherrschung der laufenden Ausgaben pro Einwohner</v>
      </c>
      <c r="B13" s="293"/>
      <c r="C13" s="293"/>
      <c r="D13" s="293"/>
      <c r="E13" s="293"/>
      <c r="F13" s="297"/>
      <c r="G13" s="297"/>
      <c r="H13" s="46"/>
      <c r="I13" s="4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V13" s="94"/>
      <c r="W13" s="94"/>
      <c r="X13" s="94"/>
      <c r="Y13" s="94"/>
      <c r="Z13" s="94"/>
    </row>
    <row r="14" spans="1:26" s="14" customFormat="1" ht="13.5" customHeight="1" thickBot="1">
      <c r="A14" s="292" t="str">
        <f>+$A$3</f>
        <v>Veränderung der laufenden Ausgaben pro Einwohner in % der Ausgaben pro Einwohner des Vorjahres</v>
      </c>
      <c r="B14" s="292"/>
      <c r="C14" s="292"/>
      <c r="D14" s="292"/>
      <c r="E14" s="292"/>
      <c r="F14" s="292"/>
      <c r="G14" s="292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94"/>
      <c r="W14" s="94"/>
      <c r="X14" s="94"/>
      <c r="Y14" s="94"/>
      <c r="Z14" s="94"/>
    </row>
    <row r="15" spans="1:26" s="14" customFormat="1" ht="13.5" customHeight="1" thickTop="1">
      <c r="A15" s="293" t="str">
        <f>+$A$4</f>
        <v>Maîtrise des dépenses courantes par habitant</v>
      </c>
      <c r="B15" s="293"/>
      <c r="C15" s="293"/>
      <c r="D15" s="293"/>
      <c r="E15" s="293"/>
      <c r="F15" s="296"/>
      <c r="G15" s="296"/>
      <c r="H15" s="46"/>
      <c r="I15" s="47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V15" s="94"/>
      <c r="W15" s="94"/>
      <c r="X15" s="94"/>
      <c r="Y15" s="94"/>
      <c r="Z15" s="94"/>
    </row>
    <row r="16" spans="1:20" ht="13.5" customHeight="1" thickBot="1">
      <c r="A16" s="292" t="str">
        <f>+$A$5</f>
        <v>Variation des dépenses courantes par habitant en pourcentage des dépenses courantes par habitant de l'exercice précédent</v>
      </c>
      <c r="B16" s="292"/>
      <c r="C16" s="292"/>
      <c r="D16" s="292"/>
      <c r="E16" s="292"/>
      <c r="F16" s="292"/>
      <c r="G16" s="292"/>
      <c r="H16" s="292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3.5" customHeight="1" thickTop="1">
      <c r="A17" s="24"/>
      <c r="B17" s="19"/>
      <c r="C17" s="20"/>
      <c r="D17" s="20"/>
      <c r="E17" s="20"/>
      <c r="F17" s="20"/>
      <c r="G17" s="20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9" ht="13.5" customHeight="1">
      <c r="A18" s="25" t="s">
        <v>2</v>
      </c>
      <c r="B18" s="26" t="s">
        <v>170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99" t="s">
        <v>47</v>
      </c>
      <c r="W18" s="99" t="s">
        <v>47</v>
      </c>
      <c r="X18" s="262" t="s">
        <v>47</v>
      </c>
      <c r="Y18" s="264" t="s">
        <v>47</v>
      </c>
      <c r="Z18" s="264" t="s">
        <v>47</v>
      </c>
      <c r="AA18" s="264" t="s">
        <v>47</v>
      </c>
      <c r="AB18" s="264" t="s">
        <v>47</v>
      </c>
      <c r="AC18" s="264" t="s">
        <v>47</v>
      </c>
    </row>
    <row r="19" spans="1:29" ht="13.5" customHeight="1">
      <c r="A19" s="25" t="s">
        <v>3</v>
      </c>
      <c r="B19" s="30"/>
      <c r="C19" s="30"/>
      <c r="D19" s="30">
        <v>2001</v>
      </c>
      <c r="E19" s="30">
        <f>+D19+1</f>
        <v>2002</v>
      </c>
      <c r="F19" s="30">
        <f>+E19+1</f>
        <v>2003</v>
      </c>
      <c r="G19" s="30">
        <f>+F19+1</f>
        <v>2004</v>
      </c>
      <c r="H19" s="30">
        <f>+G19+1</f>
        <v>2005</v>
      </c>
      <c r="I19" s="31">
        <f>+H19+1</f>
        <v>2006</v>
      </c>
      <c r="J19" s="30">
        <v>2007</v>
      </c>
      <c r="K19" s="30">
        <v>2008</v>
      </c>
      <c r="L19" s="31">
        <v>2009</v>
      </c>
      <c r="M19" s="194">
        <v>2010</v>
      </c>
      <c r="N19" s="194">
        <v>2011</v>
      </c>
      <c r="O19" s="230">
        <v>2012</v>
      </c>
      <c r="P19" s="70">
        <v>2013</v>
      </c>
      <c r="Q19" s="230">
        <v>2014</v>
      </c>
      <c r="R19" s="70">
        <v>2015</v>
      </c>
      <c r="S19" s="230">
        <v>2016</v>
      </c>
      <c r="T19" s="176"/>
      <c r="V19" s="30" t="s">
        <v>54</v>
      </c>
      <c r="W19" s="30" t="s">
        <v>63</v>
      </c>
      <c r="X19" s="31" t="s">
        <v>177</v>
      </c>
      <c r="Y19" s="194" t="s">
        <v>180</v>
      </c>
      <c r="Z19" s="194" t="s">
        <v>183</v>
      </c>
      <c r="AA19" s="194" t="s">
        <v>184</v>
      </c>
      <c r="AB19" s="70" t="s">
        <v>187</v>
      </c>
      <c r="AC19" s="70" t="s">
        <v>191</v>
      </c>
    </row>
    <row r="20" spans="1:29" ht="13.5" customHeight="1">
      <c r="A20" s="32"/>
      <c r="B20" s="34"/>
      <c r="C20" s="34"/>
      <c r="D20" s="34"/>
      <c r="E20" s="34"/>
      <c r="F20" s="34"/>
      <c r="G20" s="34"/>
      <c r="H20" s="34"/>
      <c r="I20" s="35"/>
      <c r="J20" s="73"/>
      <c r="K20" s="73"/>
      <c r="L20" s="73"/>
      <c r="M20" s="195"/>
      <c r="N20" s="195"/>
      <c r="O20" s="231"/>
      <c r="P20" s="73"/>
      <c r="Q20" s="231"/>
      <c r="R20" s="73"/>
      <c r="S20" s="231"/>
      <c r="T20" s="177"/>
      <c r="V20" s="218"/>
      <c r="W20" s="218"/>
      <c r="X20" s="218"/>
      <c r="Y20" s="74"/>
      <c r="Z20" s="74"/>
      <c r="AA20" s="74"/>
      <c r="AB20" s="74"/>
      <c r="AC20" s="74"/>
    </row>
    <row r="21" spans="1:29" ht="13.5" customHeight="1">
      <c r="A21" s="81" t="s">
        <v>27</v>
      </c>
      <c r="B21" s="37"/>
      <c r="C21" s="37"/>
      <c r="D21" s="37">
        <v>0.0918085634847033</v>
      </c>
      <c r="E21" s="37">
        <v>1.538957928933814</v>
      </c>
      <c r="F21" s="37">
        <v>0.37248439834439384</v>
      </c>
      <c r="G21" s="37">
        <v>2.027525624756622</v>
      </c>
      <c r="H21" s="37">
        <v>1.5246050947136784</v>
      </c>
      <c r="I21" s="37">
        <v>0.3442723767044612</v>
      </c>
      <c r="J21" s="37">
        <v>-0.11395191173237784</v>
      </c>
      <c r="K21" s="37">
        <v>2.3481537033089674</v>
      </c>
      <c r="L21" s="98">
        <v>2.940435158560963</v>
      </c>
      <c r="M21" s="196">
        <v>0.33342706520550025</v>
      </c>
      <c r="N21" s="196">
        <v>1.9867645692369325</v>
      </c>
      <c r="O21" s="232">
        <v>0.97</v>
      </c>
      <c r="P21" s="98">
        <v>0.20200304792627227</v>
      </c>
      <c r="Q21" s="232">
        <v>-1.894632979458525</v>
      </c>
      <c r="R21" s="98">
        <v>-1.0556632322455732</v>
      </c>
      <c r="S21" s="232">
        <v>3.478005039848569</v>
      </c>
      <c r="T21" s="178" t="s">
        <v>69</v>
      </c>
      <c r="V21" s="184">
        <f>AVEDEV(E21:L21)</f>
        <v>0.8789065066949922</v>
      </c>
      <c r="W21" s="184">
        <f>AVEDEV(D21:M21)</f>
        <v>0.9351637018267365</v>
      </c>
      <c r="X21" s="184">
        <f>AVEDEV(E21:N21)</f>
        <v>0.8769675349382409</v>
      </c>
      <c r="Y21" s="184">
        <f>AVEDEV(F21:O21)</f>
        <v>0.8921252222055186</v>
      </c>
      <c r="Z21" s="252">
        <f>AVEDEV(G21:P21)</f>
        <v>0.9091733572473307</v>
      </c>
      <c r="AA21" s="252">
        <f>AVEDEV(H21:Q21)</f>
        <v>1.089884092717521</v>
      </c>
      <c r="AB21" s="252">
        <f aca="true" t="shared" si="0" ref="AB21:AC36">AVEDEV(I21:R21)</f>
        <v>1.164206062420843</v>
      </c>
      <c r="AC21" s="252">
        <f t="shared" si="0"/>
        <v>1.4252176481260137</v>
      </c>
    </row>
    <row r="22" spans="1:29" ht="13.5" customHeight="1">
      <c r="A22" s="82" t="s">
        <v>28</v>
      </c>
      <c r="B22" s="38"/>
      <c r="C22" s="38"/>
      <c r="D22" s="38">
        <v>-1.553012759960722</v>
      </c>
      <c r="E22" s="38">
        <v>-7.969404217935469</v>
      </c>
      <c r="F22" s="38">
        <v>3.7006800418908963</v>
      </c>
      <c r="G22" s="38">
        <v>-3.7454669986511875</v>
      </c>
      <c r="H22" s="38">
        <v>3.497329412388934</v>
      </c>
      <c r="I22" s="38">
        <v>4.70914080801277</v>
      </c>
      <c r="J22" s="38">
        <v>2.243560615449656</v>
      </c>
      <c r="K22" s="38">
        <v>-1.14044230002083</v>
      </c>
      <c r="L22" s="39">
        <v>1.5519054839947173</v>
      </c>
      <c r="M22" s="197">
        <v>1.6527370506223666</v>
      </c>
      <c r="N22" s="197">
        <v>-0.9464851680518913</v>
      </c>
      <c r="O22" s="233">
        <v>7.37</v>
      </c>
      <c r="P22" s="39">
        <v>-3.1766545085416835</v>
      </c>
      <c r="Q22" s="233">
        <v>-3.4974937824378722</v>
      </c>
      <c r="R22" s="39">
        <v>-0.20020092143803553</v>
      </c>
      <c r="S22" s="233">
        <v>2.3195639465174533</v>
      </c>
      <c r="T22" s="179" t="s">
        <v>70</v>
      </c>
      <c r="V22" s="185">
        <f aca="true" t="shared" si="1" ref="V22:V42">AVEDEV(E22:L22)</f>
        <v>3.480763020882761</v>
      </c>
      <c r="W22" s="185">
        <f aca="true" t="shared" si="2" ref="W22:X42">AVEDEV(D22:M22)</f>
        <v>3.117427426176932</v>
      </c>
      <c r="X22" s="185">
        <f t="shared" si="2"/>
        <v>3.0446441151478725</v>
      </c>
      <c r="Y22" s="253">
        <f aca="true" t="shared" si="3" ref="Y22:AA42">AVEDEV(F22:O22)</f>
        <v>2.4148462809849085</v>
      </c>
      <c r="Z22" s="253">
        <f t="shared" si="3"/>
        <v>2.7630597466693465</v>
      </c>
      <c r="AA22" s="253">
        <f t="shared" si="3"/>
        <v>2.7333029607237487</v>
      </c>
      <c r="AB22" s="253">
        <f t="shared" si="0"/>
        <v>2.648862063856982</v>
      </c>
      <c r="AC22" s="253">
        <f t="shared" si="0"/>
        <v>2.4099043777074507</v>
      </c>
    </row>
    <row r="23" spans="1:29" ht="13.5" customHeight="1">
      <c r="A23" s="81" t="s">
        <v>181</v>
      </c>
      <c r="B23" s="37"/>
      <c r="C23" s="37"/>
      <c r="D23" s="37">
        <v>2.653509039252077</v>
      </c>
      <c r="E23" s="37">
        <v>-13.861502517953491</v>
      </c>
      <c r="F23" s="37">
        <v>1.8150798374362076</v>
      </c>
      <c r="G23" s="37">
        <v>5.043351735451964</v>
      </c>
      <c r="H23" s="37">
        <v>3.8225918853308256</v>
      </c>
      <c r="I23" s="37">
        <v>1.6086938552654664</v>
      </c>
      <c r="J23" s="37">
        <v>4.987496323562078</v>
      </c>
      <c r="K23" s="37">
        <v>-2.4435639619863716</v>
      </c>
      <c r="L23" s="98">
        <v>-3.112207863360707</v>
      </c>
      <c r="M23" s="196">
        <v>2.0104051044697195</v>
      </c>
      <c r="N23" s="196"/>
      <c r="O23" s="232"/>
      <c r="P23" s="98"/>
      <c r="Q23" s="232"/>
      <c r="R23" s="98"/>
      <c r="S23" s="232"/>
      <c r="T23" s="178" t="s">
        <v>70</v>
      </c>
      <c r="V23" s="184">
        <f t="shared" si="1"/>
        <v>4.653687894613827</v>
      </c>
      <c r="W23" s="184">
        <f t="shared" si="2"/>
        <v>4.034886074908181</v>
      </c>
      <c r="X23" s="184"/>
      <c r="Y23" s="252">
        <f t="shared" si="3"/>
        <v>2.2741301409112635</v>
      </c>
      <c r="Z23" s="252">
        <f t="shared" si="3"/>
        <v>2.5869325317049063</v>
      </c>
      <c r="AA23" s="252">
        <f t="shared" si="3"/>
        <v>2.615636757702472</v>
      </c>
      <c r="AB23" s="252">
        <f t="shared" si="0"/>
        <v>2.7104404834108613</v>
      </c>
      <c r="AC23" s="252">
        <f t="shared" si="0"/>
        <v>3.1384183133447188</v>
      </c>
    </row>
    <row r="24" spans="1:29" ht="13.5" customHeight="1">
      <c r="A24" s="82" t="s">
        <v>29</v>
      </c>
      <c r="B24" s="38"/>
      <c r="C24" s="38"/>
      <c r="D24" s="38">
        <v>4.215070717438785</v>
      </c>
      <c r="E24" s="38">
        <v>2.2885487694196516</v>
      </c>
      <c r="F24" s="38">
        <v>2.8072451262977425</v>
      </c>
      <c r="G24" s="38">
        <v>1.190250270777939</v>
      </c>
      <c r="H24" s="38">
        <v>6.563221413590554</v>
      </c>
      <c r="I24" s="38">
        <v>-0.07421503779389556</v>
      </c>
      <c r="J24" s="38">
        <v>1.5173164310324827</v>
      </c>
      <c r="K24" s="38">
        <v>1.0284067538670787</v>
      </c>
      <c r="L24" s="39">
        <v>0.22749721123196667</v>
      </c>
      <c r="M24" s="197">
        <v>-1.5965765736880737</v>
      </c>
      <c r="N24" s="197">
        <v>-1.2256440846374765</v>
      </c>
      <c r="O24" s="233">
        <v>-0.53</v>
      </c>
      <c r="P24" s="39">
        <v>-2.7231619242614387</v>
      </c>
      <c r="Q24" s="233">
        <v>-2.1674496400607492</v>
      </c>
      <c r="R24" s="39">
        <v>3.8730676562160595</v>
      </c>
      <c r="S24" s="233">
        <v>-1.792254885541569</v>
      </c>
      <c r="T24" s="179" t="s">
        <v>71</v>
      </c>
      <c r="V24" s="185">
        <f t="shared" si="1"/>
        <v>1.4571034268497822</v>
      </c>
      <c r="W24" s="185">
        <f t="shared" si="2"/>
        <v>1.7214759987754078</v>
      </c>
      <c r="X24" s="185">
        <f t="shared" si="2"/>
        <v>1.6171823256602487</v>
      </c>
      <c r="Y24" s="253">
        <f t="shared" si="3"/>
        <v>1.6305378480453279</v>
      </c>
      <c r="Z24" s="253">
        <f t="shared" si="3"/>
        <v>1.7096714170440799</v>
      </c>
      <c r="AA24" s="253">
        <f t="shared" si="3"/>
        <v>1.7857367980019805</v>
      </c>
      <c r="AB24" s="253">
        <f t="shared" si="0"/>
        <v>1.481490523720143</v>
      </c>
      <c r="AC24" s="253">
        <f t="shared" si="0"/>
        <v>1.6003615349368547</v>
      </c>
    </row>
    <row r="25" spans="1:29" ht="13.5" customHeight="1">
      <c r="A25" s="81" t="s">
        <v>30</v>
      </c>
      <c r="B25" s="37"/>
      <c r="C25" s="37"/>
      <c r="D25" s="37">
        <v>1.9790826758754427</v>
      </c>
      <c r="E25" s="37">
        <v>2.9487651056873148</v>
      </c>
      <c r="F25" s="37">
        <v>4.875449025111692</v>
      </c>
      <c r="G25" s="37">
        <v>2.17576926986607</v>
      </c>
      <c r="H25" s="37">
        <v>-7.3733344369229945</v>
      </c>
      <c r="I25" s="37">
        <v>1.353418569322155</v>
      </c>
      <c r="J25" s="37">
        <v>-0.21639296106231606</v>
      </c>
      <c r="K25" s="37">
        <v>3.8501321211967428</v>
      </c>
      <c r="L25" s="98">
        <v>-0.6024254353777324</v>
      </c>
      <c r="M25" s="196">
        <v>-0.3405512625714051</v>
      </c>
      <c r="N25" s="196">
        <v>4.549445327900083</v>
      </c>
      <c r="O25" s="232">
        <v>3.38</v>
      </c>
      <c r="P25" s="98">
        <v>-0.7665429180254513</v>
      </c>
      <c r="Q25" s="232">
        <v>-1.3500469649526061</v>
      </c>
      <c r="R25" s="98">
        <v>1.5313311655034343</v>
      </c>
      <c r="S25" s="232">
        <v>1.291370016985237</v>
      </c>
      <c r="T25" s="178" t="s">
        <v>72</v>
      </c>
      <c r="V25" s="184">
        <f t="shared" si="1"/>
        <v>2.705355201261473</v>
      </c>
      <c r="W25" s="184">
        <f t="shared" si="2"/>
        <v>2.398533832876887</v>
      </c>
      <c r="X25" s="184">
        <f t="shared" si="2"/>
        <v>2.604162845038858</v>
      </c>
      <c r="Y25" s="252">
        <f t="shared" si="3"/>
        <v>2.6386616365838735</v>
      </c>
      <c r="Z25" s="252">
        <f t="shared" si="3"/>
        <v>2.460801230224495</v>
      </c>
      <c r="AA25" s="252">
        <f t="shared" si="3"/>
        <v>2.427903040523278</v>
      </c>
      <c r="AB25" s="252">
        <f t="shared" si="0"/>
        <v>1.7940286725911925</v>
      </c>
      <c r="AC25" s="252">
        <f t="shared" si="0"/>
        <v>1.7878238173575007</v>
      </c>
    </row>
    <row r="26" spans="1:29" ht="13.5" customHeight="1">
      <c r="A26" s="82" t="s">
        <v>48</v>
      </c>
      <c r="B26" s="38"/>
      <c r="C26" s="38"/>
      <c r="D26" s="38">
        <v>5.189744676170578</v>
      </c>
      <c r="E26" s="38">
        <v>5.4825304557789805</v>
      </c>
      <c r="F26" s="38">
        <v>-3.8362073531711047</v>
      </c>
      <c r="G26" s="38">
        <v>4.332910968405859</v>
      </c>
      <c r="H26" s="38">
        <v>1.1639913600527716</v>
      </c>
      <c r="I26" s="38">
        <v>-0.12060688153393226</v>
      </c>
      <c r="J26" s="38">
        <v>-0.4074573232380506</v>
      </c>
      <c r="K26" s="38">
        <v>-2.1165291599461242</v>
      </c>
      <c r="L26" s="39">
        <v>3.5178734413954955</v>
      </c>
      <c r="M26" s="197">
        <v>-13.30403596142657</v>
      </c>
      <c r="N26" s="197">
        <v>1.040937797975094</v>
      </c>
      <c r="O26" s="233">
        <v>-1.54</v>
      </c>
      <c r="P26" s="39">
        <v>1.3261380734403285</v>
      </c>
      <c r="Q26" s="233">
        <v>-2.3051512045997953</v>
      </c>
      <c r="R26" s="39">
        <v>-0.4244289593485066</v>
      </c>
      <c r="S26" s="233">
        <v>3.179237622654895</v>
      </c>
      <c r="T26" s="179" t="s">
        <v>78</v>
      </c>
      <c r="V26" s="185">
        <f t="shared" si="1"/>
        <v>2.62226336794029</v>
      </c>
      <c r="W26" s="185">
        <f t="shared" si="2"/>
        <v>3.9471887581119462</v>
      </c>
      <c r="X26" s="185">
        <f t="shared" si="2"/>
        <v>3.596558935566305</v>
      </c>
      <c r="Y26" s="253">
        <f t="shared" si="3"/>
        <v>3.2578246459898343</v>
      </c>
      <c r="Z26" s="253">
        <f t="shared" si="3"/>
        <v>3.0257063631820307</v>
      </c>
      <c r="AA26" s="253">
        <f t="shared" si="3"/>
        <v>2.8335560765640353</v>
      </c>
      <c r="AB26" s="253">
        <f t="shared" si="0"/>
        <v>2.706482451011933</v>
      </c>
      <c r="AC26" s="253">
        <f t="shared" si="0"/>
        <v>2.970470011347039</v>
      </c>
    </row>
    <row r="27" spans="1:29" ht="13.5" customHeight="1">
      <c r="A27" s="81" t="s">
        <v>49</v>
      </c>
      <c r="B27" s="37"/>
      <c r="C27" s="37"/>
      <c r="D27" s="37">
        <v>0.48722395980386957</v>
      </c>
      <c r="E27" s="37">
        <v>0.35311170725893026</v>
      </c>
      <c r="F27" s="37">
        <v>3.7642667116822333</v>
      </c>
      <c r="G27" s="37">
        <v>2.1494078667498795</v>
      </c>
      <c r="H27" s="37">
        <v>5.780729020144571</v>
      </c>
      <c r="I27" s="37">
        <v>0.6645679141637733</v>
      </c>
      <c r="J27" s="37">
        <v>-0.5360282843420618</v>
      </c>
      <c r="K27" s="37">
        <v>0.09345829275031532</v>
      </c>
      <c r="L27" s="98">
        <v>1.56599363480467</v>
      </c>
      <c r="M27" s="196">
        <v>1.172892959031296</v>
      </c>
      <c r="N27" s="196">
        <v>0.6365823224713636</v>
      </c>
      <c r="O27" s="232">
        <v>1.95</v>
      </c>
      <c r="P27" s="98">
        <v>2.2908994766229753</v>
      </c>
      <c r="Q27" s="232">
        <v>-2.4350085166374056</v>
      </c>
      <c r="R27" s="98">
        <v>-1.1295399723146065</v>
      </c>
      <c r="S27" s="232">
        <v>0.8343215356440239</v>
      </c>
      <c r="T27" s="178" t="s">
        <v>73</v>
      </c>
      <c r="V27" s="184">
        <f t="shared" si="1"/>
        <v>1.626522131218017</v>
      </c>
      <c r="W27" s="184">
        <f t="shared" si="2"/>
        <v>1.412429544112473</v>
      </c>
      <c r="X27" s="184">
        <f t="shared" si="2"/>
        <v>1.4004808750990732</v>
      </c>
      <c r="Y27" s="252">
        <f t="shared" si="3"/>
        <v>1.3495310847188537</v>
      </c>
      <c r="Z27" s="252">
        <f t="shared" si="3"/>
        <v>1.1727270165117427</v>
      </c>
      <c r="AA27" s="252">
        <f t="shared" si="3"/>
        <v>1.4336943362197527</v>
      </c>
      <c r="AB27" s="252">
        <f t="shared" si="0"/>
        <v>1.1433291222327773</v>
      </c>
      <c r="AC27" s="252">
        <f t="shared" si="0"/>
        <v>1.1569094119511976</v>
      </c>
    </row>
    <row r="28" spans="1:29" ht="13.5" customHeight="1">
      <c r="A28" s="82" t="s">
        <v>31</v>
      </c>
      <c r="B28" s="38"/>
      <c r="C28" s="38"/>
      <c r="D28" s="38">
        <v>-3.3516633709444985</v>
      </c>
      <c r="E28" s="38">
        <v>2.1820765086454026</v>
      </c>
      <c r="F28" s="38">
        <v>4.006074751061987</v>
      </c>
      <c r="G28" s="38">
        <v>2.432897948785648</v>
      </c>
      <c r="H28" s="38">
        <v>2.7343956824706126</v>
      </c>
      <c r="I28" s="38">
        <v>-1.782838381726891</v>
      </c>
      <c r="J28" s="38">
        <v>-3.700919268640859</v>
      </c>
      <c r="K28" s="38">
        <v>0.12152491708556487</v>
      </c>
      <c r="L28" s="39">
        <v>1.8934160038728456</v>
      </c>
      <c r="M28" s="197">
        <v>-2.54402142549894</v>
      </c>
      <c r="N28" s="197">
        <v>0.347613712080088</v>
      </c>
      <c r="O28" s="233">
        <v>-1.09</v>
      </c>
      <c r="P28" s="39">
        <v>-0.902983769855292</v>
      </c>
      <c r="Q28" s="233">
        <v>0.6029187915930574</v>
      </c>
      <c r="R28" s="39">
        <v>2.4334644488107693</v>
      </c>
      <c r="S28" s="233">
        <v>-2.675909827698284</v>
      </c>
      <c r="T28" s="179" t="s">
        <v>74</v>
      </c>
      <c r="V28" s="185">
        <f t="shared" si="1"/>
        <v>2.079929573466263</v>
      </c>
      <c r="W28" s="185">
        <f t="shared" si="2"/>
        <v>2.450677842456212</v>
      </c>
      <c r="X28" s="185">
        <f t="shared" si="2"/>
        <v>2.080750134153753</v>
      </c>
      <c r="Y28" s="253">
        <f t="shared" si="3"/>
        <v>2.041065225705231</v>
      </c>
      <c r="Z28" s="253">
        <f t="shared" si="3"/>
        <v>1.7550611110016743</v>
      </c>
      <c r="AA28" s="253">
        <f t="shared" si="3"/>
        <v>1.5720631952824153</v>
      </c>
      <c r="AB28" s="253">
        <f t="shared" si="0"/>
        <v>1.5419700719164307</v>
      </c>
      <c r="AC28" s="253">
        <f t="shared" si="0"/>
        <v>1.6312772165135698</v>
      </c>
    </row>
    <row r="29" spans="1:29" ht="13.5" customHeight="1">
      <c r="A29" s="81" t="s">
        <v>32</v>
      </c>
      <c r="B29" s="37"/>
      <c r="C29" s="37"/>
      <c r="D29" s="37">
        <v>6.518109446589874</v>
      </c>
      <c r="E29" s="37">
        <v>0.9864769636432428</v>
      </c>
      <c r="F29" s="37">
        <v>8.405726225213986</v>
      </c>
      <c r="G29" s="37">
        <v>1.8077618948802177</v>
      </c>
      <c r="H29" s="37">
        <v>-0.2221522313837807</v>
      </c>
      <c r="I29" s="37">
        <v>3.7219519648745805</v>
      </c>
      <c r="J29" s="37">
        <v>2.4882448524249487</v>
      </c>
      <c r="K29" s="37">
        <v>-0.426663566402669</v>
      </c>
      <c r="L29" s="98">
        <v>-2.1234621838829573</v>
      </c>
      <c r="M29" s="196">
        <v>-1.530468394841148</v>
      </c>
      <c r="N29" s="196">
        <v>3.09417704497523</v>
      </c>
      <c r="O29" s="232">
        <v>3.9</v>
      </c>
      <c r="P29" s="98">
        <v>11.539934159033058</v>
      </c>
      <c r="Q29" s="232">
        <v>-11.500588991010812</v>
      </c>
      <c r="R29" s="98">
        <v>0.5884341199603993</v>
      </c>
      <c r="S29" s="232">
        <v>-1.353033462989112</v>
      </c>
      <c r="T29" s="178" t="s">
        <v>75</v>
      </c>
      <c r="V29" s="184">
        <f t="shared" si="1"/>
        <v>2.2816791431876693</v>
      </c>
      <c r="W29" s="184">
        <f t="shared" si="2"/>
        <v>2.656764500131374</v>
      </c>
      <c r="X29" s="184">
        <f t="shared" si="2"/>
        <v>2.283413139523627</v>
      </c>
      <c r="Y29" s="252">
        <f t="shared" si="3"/>
        <v>2.4105084569119084</v>
      </c>
      <c r="Z29" s="252">
        <f t="shared" si="3"/>
        <v>2.723929250293816</v>
      </c>
      <c r="AA29" s="252">
        <f t="shared" si="3"/>
        <v>4.054764338882918</v>
      </c>
      <c r="AB29" s="252">
        <f t="shared" si="0"/>
        <v>3.9737057037485</v>
      </c>
      <c r="AC29" s="252">
        <f t="shared" si="0"/>
        <v>3.854500677552033</v>
      </c>
    </row>
    <row r="30" spans="1:29" ht="13.5" customHeight="1">
      <c r="A30" s="82" t="s">
        <v>50</v>
      </c>
      <c r="B30" s="38"/>
      <c r="C30" s="38"/>
      <c r="D30" s="38">
        <v>3.185704424603501</v>
      </c>
      <c r="E30" s="38">
        <v>-19.435946597147158</v>
      </c>
      <c r="F30" s="38">
        <v>-1.548050618560263</v>
      </c>
      <c r="G30" s="38">
        <v>3.979208229376221</v>
      </c>
      <c r="H30" s="38">
        <v>3.3578229370726174</v>
      </c>
      <c r="I30" s="38">
        <v>1.2241704736436783</v>
      </c>
      <c r="J30" s="38">
        <v>-0.778917089327166</v>
      </c>
      <c r="K30" s="38">
        <v>3.5373844613878753</v>
      </c>
      <c r="L30" s="39">
        <v>0.44501246190355237</v>
      </c>
      <c r="M30" s="197">
        <v>3.3946181793032513</v>
      </c>
      <c r="N30" s="197">
        <v>-0.7626189536787109</v>
      </c>
      <c r="O30" s="233">
        <v>0.93</v>
      </c>
      <c r="P30" s="39">
        <v>0.6081877479354518</v>
      </c>
      <c r="Q30" s="233">
        <v>2.2329403969729205</v>
      </c>
      <c r="R30" s="39">
        <v>0.24596138935289044</v>
      </c>
      <c r="S30" s="233">
        <v>5.554977664626945</v>
      </c>
      <c r="T30" s="179" t="s">
        <v>70</v>
      </c>
      <c r="V30" s="185">
        <f t="shared" si="1"/>
        <v>4.66979207007369</v>
      </c>
      <c r="W30" s="185">
        <f t="shared" si="2"/>
        <v>4.194243272742285</v>
      </c>
      <c r="X30" s="185">
        <f t="shared" si="2"/>
        <v>3.9781213304605707</v>
      </c>
      <c r="Y30" s="253">
        <f t="shared" si="3"/>
        <v>1.7515163549383082</v>
      </c>
      <c r="Z30" s="253">
        <f t="shared" si="3"/>
        <v>1.579017285618651</v>
      </c>
      <c r="AA30" s="253">
        <f t="shared" si="3"/>
        <v>1.3694651457302551</v>
      </c>
      <c r="AB30" s="253">
        <f t="shared" si="0"/>
        <v>1.1916835768620457</v>
      </c>
      <c r="AC30" s="253">
        <f t="shared" si="0"/>
        <v>1.7113804397800372</v>
      </c>
    </row>
    <row r="31" spans="1:29" ht="13.5" customHeight="1">
      <c r="A31" s="81" t="s">
        <v>56</v>
      </c>
      <c r="B31" s="37"/>
      <c r="C31" s="37"/>
      <c r="D31" s="37">
        <v>5.83</v>
      </c>
      <c r="E31" s="37">
        <v>4.51</v>
      </c>
      <c r="F31" s="37">
        <v>-10.07</v>
      </c>
      <c r="G31" s="37">
        <v>1.07</v>
      </c>
      <c r="H31" s="37">
        <v>-9.85</v>
      </c>
      <c r="I31" s="37">
        <v>-37.7</v>
      </c>
      <c r="J31" s="37">
        <v>2.84</v>
      </c>
      <c r="K31" s="37">
        <v>-5.61</v>
      </c>
      <c r="L31" s="98">
        <v>2.07</v>
      </c>
      <c r="M31" s="196">
        <v>5.8</v>
      </c>
      <c r="N31" s="196">
        <v>-2.1</v>
      </c>
      <c r="O31" s="232">
        <v>2.6</v>
      </c>
      <c r="P31" s="98">
        <v>0.8262933728857631</v>
      </c>
      <c r="Q31" s="232">
        <v>13.819759153711924</v>
      </c>
      <c r="R31" s="98">
        <v>-6.585532439152031</v>
      </c>
      <c r="S31" s="232">
        <v>-3.452845373230519</v>
      </c>
      <c r="T31" s="178" t="s">
        <v>77</v>
      </c>
      <c r="V31" s="184">
        <f t="shared" si="1"/>
        <v>9.460625</v>
      </c>
      <c r="W31" s="184">
        <f t="shared" si="2"/>
        <v>9.357199999999999</v>
      </c>
      <c r="X31" s="184">
        <f t="shared" si="2"/>
        <v>8.722800000000001</v>
      </c>
      <c r="Y31" s="252">
        <f t="shared" si="3"/>
        <v>8.570000000000002</v>
      </c>
      <c r="Z31" s="252">
        <f t="shared" si="3"/>
        <v>8.228777602373146</v>
      </c>
      <c r="AA31" s="252">
        <f t="shared" si="3"/>
        <v>8.99376315159586</v>
      </c>
      <c r="AB31" s="252">
        <f t="shared" si="0"/>
        <v>8.536737693077146</v>
      </c>
      <c r="AC31" s="252">
        <f t="shared" si="0"/>
        <v>4.405184359320871</v>
      </c>
    </row>
    <row r="32" spans="1:29" ht="13.5" customHeight="1">
      <c r="A32" s="82" t="s">
        <v>33</v>
      </c>
      <c r="B32" s="38"/>
      <c r="C32" s="38"/>
      <c r="D32" s="38">
        <v>4.870178328033276</v>
      </c>
      <c r="E32" s="38">
        <v>4.751014377423654</v>
      </c>
      <c r="F32" s="38">
        <v>2.4899854503245127</v>
      </c>
      <c r="G32" s="38">
        <v>-8.937684884345293</v>
      </c>
      <c r="H32" s="38">
        <v>1.3683162208916484</v>
      </c>
      <c r="I32" s="38">
        <v>9.248584280122946</v>
      </c>
      <c r="J32" s="38">
        <v>1.3525069956654938</v>
      </c>
      <c r="K32" s="38">
        <v>7.53610150885841</v>
      </c>
      <c r="L32" s="39">
        <v>21.080774430309283</v>
      </c>
      <c r="M32" s="197">
        <v>-16.151700579145693</v>
      </c>
      <c r="N32" s="197">
        <v>2.0898823911572837</v>
      </c>
      <c r="O32" s="233">
        <v>12.78</v>
      </c>
      <c r="P32" s="39">
        <v>-10.086303487571891</v>
      </c>
      <c r="Q32" s="233">
        <v>-0.4732761942653647</v>
      </c>
      <c r="R32" s="39">
        <v>-1.3776289346579458</v>
      </c>
      <c r="S32" s="233">
        <v>-4.9882522593458205</v>
      </c>
      <c r="T32" s="179" t="s">
        <v>76</v>
      </c>
      <c r="V32" s="185">
        <f t="shared" si="1"/>
        <v>5.82046520676791</v>
      </c>
      <c r="W32" s="185">
        <f t="shared" si="2"/>
        <v>6.73652297213569</v>
      </c>
      <c r="X32" s="185">
        <f t="shared" si="2"/>
        <v>6.538513990281537</v>
      </c>
      <c r="Y32" s="253">
        <f t="shared" si="3"/>
        <v>7.500550778751039</v>
      </c>
      <c r="Z32" s="253">
        <f t="shared" si="3"/>
        <v>8.519020834495366</v>
      </c>
      <c r="AA32" s="253">
        <f t="shared" si="3"/>
        <v>7.829501198576359</v>
      </c>
      <c r="AB32" s="253">
        <f t="shared" si="0"/>
        <v>8.049176811020327</v>
      </c>
      <c r="AC32" s="253">
        <f t="shared" si="0"/>
        <v>7.791642678097718</v>
      </c>
    </row>
    <row r="33" spans="1:29" ht="13.5" customHeight="1">
      <c r="A33" s="81" t="s">
        <v>34</v>
      </c>
      <c r="B33" s="37"/>
      <c r="C33" s="37"/>
      <c r="D33" s="37">
        <v>-1.644094111907526</v>
      </c>
      <c r="E33" s="37">
        <v>3.924131915314541</v>
      </c>
      <c r="F33" s="37">
        <v>3.0915581762231805</v>
      </c>
      <c r="G33" s="37">
        <v>-4.104325330379176</v>
      </c>
      <c r="H33" s="37">
        <v>1.607079002536188</v>
      </c>
      <c r="I33" s="37">
        <v>0.636961395200927</v>
      </c>
      <c r="J33" s="37">
        <v>0.023883339403598762</v>
      </c>
      <c r="K33" s="37">
        <v>-6.659650290507517</v>
      </c>
      <c r="L33" s="98">
        <v>1.7945293607106994</v>
      </c>
      <c r="M33" s="196">
        <v>-1.910894989029702</v>
      </c>
      <c r="N33" s="196">
        <v>7.201273022826564</v>
      </c>
      <c r="O33" s="232">
        <v>-1.43</v>
      </c>
      <c r="P33" s="98">
        <v>-1.2690855834773984</v>
      </c>
      <c r="Q33" s="232">
        <v>-1.885317100851442</v>
      </c>
      <c r="R33" s="98">
        <v>-15.002826631147107</v>
      </c>
      <c r="S33" s="232">
        <v>-2.4190471892151555</v>
      </c>
      <c r="T33" s="178" t="s">
        <v>78</v>
      </c>
      <c r="V33" s="184">
        <f t="shared" si="1"/>
        <v>2.7144762799178777</v>
      </c>
      <c r="W33" s="184">
        <f t="shared" si="2"/>
        <v>2.6045272217700015</v>
      </c>
      <c r="X33" s="184">
        <f t="shared" si="2"/>
        <v>2.9785611022865037</v>
      </c>
      <c r="Y33" s="252">
        <f t="shared" si="3"/>
        <v>2.841238822801036</v>
      </c>
      <c r="Z33" s="252">
        <f t="shared" si="3"/>
        <v>2.663768231407177</v>
      </c>
      <c r="AA33" s="252">
        <f t="shared" si="3"/>
        <v>2.441867408454404</v>
      </c>
      <c r="AB33" s="252">
        <f t="shared" si="0"/>
        <v>3.611647604157443</v>
      </c>
      <c r="AC33" s="252">
        <f t="shared" si="0"/>
        <v>3.5228766584967084</v>
      </c>
    </row>
    <row r="34" spans="1:29" ht="13.5" customHeight="1">
      <c r="A34" s="82" t="s">
        <v>35</v>
      </c>
      <c r="B34" s="38"/>
      <c r="C34" s="38"/>
      <c r="D34" s="38">
        <v>5.642352217928901</v>
      </c>
      <c r="E34" s="38">
        <v>3.3484609456236476</v>
      </c>
      <c r="F34" s="38">
        <v>3.342632545611152</v>
      </c>
      <c r="G34" s="38">
        <v>-0.32910013210199646</v>
      </c>
      <c r="H34" s="38">
        <v>-17.70015580094944</v>
      </c>
      <c r="I34" s="38">
        <v>-12.38211076593264</v>
      </c>
      <c r="J34" s="38">
        <v>-11.527142685780973</v>
      </c>
      <c r="K34" s="38">
        <v>-14.5011703396616</v>
      </c>
      <c r="L34" s="39">
        <v>0.6718001998536923</v>
      </c>
      <c r="M34" s="197">
        <v>1.6625994677302747</v>
      </c>
      <c r="N34" s="197">
        <v>2.104671089585546</v>
      </c>
      <c r="O34" s="233">
        <v>2</v>
      </c>
      <c r="P34" s="39">
        <v>0.051948550853013906</v>
      </c>
      <c r="Q34" s="233">
        <v>10.86927719317118</v>
      </c>
      <c r="R34" s="39">
        <v>-10.799587504693903</v>
      </c>
      <c r="S34" s="233">
        <v>2.0088800302302</v>
      </c>
      <c r="T34" s="179" t="s">
        <v>77</v>
      </c>
      <c r="V34" s="185">
        <f t="shared" si="1"/>
        <v>7.893046643913895</v>
      </c>
      <c r="W34" s="185">
        <f t="shared" si="2"/>
        <v>7.880369170650612</v>
      </c>
      <c r="X34" s="185">
        <f t="shared" si="2"/>
        <v>7.597354680383144</v>
      </c>
      <c r="Y34" s="253">
        <f t="shared" si="3"/>
        <v>7.489477804733252</v>
      </c>
      <c r="Z34" s="253">
        <f t="shared" si="3"/>
        <v>7.2262230851526</v>
      </c>
      <c r="AA34" s="253">
        <f t="shared" si="3"/>
        <v>8.122093271174457</v>
      </c>
      <c r="AB34" s="253">
        <f t="shared" si="0"/>
        <v>7.294025075623791</v>
      </c>
      <c r="AC34" s="253">
        <f t="shared" si="0"/>
        <v>6.318056666104541</v>
      </c>
    </row>
    <row r="35" spans="1:29" ht="13.5" customHeight="1">
      <c r="A35" s="81" t="s">
        <v>36</v>
      </c>
      <c r="B35" s="37"/>
      <c r="C35" s="37"/>
      <c r="D35" s="37">
        <v>2.452164862285413</v>
      </c>
      <c r="E35" s="37">
        <v>1.6773907009783786</v>
      </c>
      <c r="F35" s="37">
        <v>3.4298956569930366</v>
      </c>
      <c r="G35" s="37">
        <v>0.261854666655906</v>
      </c>
      <c r="H35" s="37">
        <v>-0.635067955224374</v>
      </c>
      <c r="I35" s="37">
        <v>6.726767828376181</v>
      </c>
      <c r="J35" s="37">
        <v>-2.9655956417968437</v>
      </c>
      <c r="K35" s="37">
        <v>-2.704972789887794</v>
      </c>
      <c r="L35" s="98">
        <v>1.7475237997795472</v>
      </c>
      <c r="M35" s="196">
        <v>-0.16436073543446328</v>
      </c>
      <c r="N35" s="196">
        <v>0.9489365705536091</v>
      </c>
      <c r="O35" s="232">
        <v>1.85</v>
      </c>
      <c r="P35" s="98">
        <v>3.5529047732071604</v>
      </c>
      <c r="Q35" s="232">
        <v>-0.7654638002757074</v>
      </c>
      <c r="R35" s="98">
        <v>0.4471774351563676</v>
      </c>
      <c r="S35" s="232">
        <v>0.482632380847495</v>
      </c>
      <c r="T35" s="178" t="s">
        <v>79</v>
      </c>
      <c r="V35" s="184">
        <f t="shared" si="1"/>
        <v>2.453169963297531</v>
      </c>
      <c r="W35" s="184">
        <f t="shared" si="2"/>
        <v>2.2241885304100126</v>
      </c>
      <c r="X35" s="184">
        <f t="shared" si="2"/>
        <v>2.0738657012368322</v>
      </c>
      <c r="Y35" s="252">
        <f t="shared" si="3"/>
        <v>2.0911266311389944</v>
      </c>
      <c r="Z35" s="252">
        <f t="shared" si="3"/>
        <v>2.1034275427604063</v>
      </c>
      <c r="AA35" s="252">
        <f t="shared" si="3"/>
        <v>2.206159389453568</v>
      </c>
      <c r="AB35" s="252">
        <f t="shared" si="0"/>
        <v>2.097934850415494</v>
      </c>
      <c r="AC35" s="252">
        <f t="shared" si="0"/>
        <v>1.5143811528509112</v>
      </c>
    </row>
    <row r="36" spans="1:29" ht="13.5" customHeight="1">
      <c r="A36" s="82" t="s">
        <v>37</v>
      </c>
      <c r="B36" s="38"/>
      <c r="C36" s="38"/>
      <c r="D36" s="38">
        <v>-1.2876908967859595</v>
      </c>
      <c r="E36" s="38">
        <v>0.7864077252528089</v>
      </c>
      <c r="F36" s="38">
        <v>5.572752370093222</v>
      </c>
      <c r="G36" s="38">
        <v>-0.39667514841954865</v>
      </c>
      <c r="H36" s="38">
        <v>-2.71049958368993</v>
      </c>
      <c r="I36" s="38">
        <v>3.584159352376024</v>
      </c>
      <c r="J36" s="38">
        <v>2.469222445264037</v>
      </c>
      <c r="K36" s="38">
        <v>1.1955828782297422</v>
      </c>
      <c r="L36" s="39">
        <v>3.102162662021807</v>
      </c>
      <c r="M36" s="197">
        <v>-0.08961818392176228</v>
      </c>
      <c r="N36" s="197">
        <v>3.2430855867731063</v>
      </c>
      <c r="O36" s="233">
        <v>-6.9</v>
      </c>
      <c r="P36" s="39">
        <v>-5.16718990806949</v>
      </c>
      <c r="Q36" s="233">
        <v>-1.0835059702261611</v>
      </c>
      <c r="R36" s="39">
        <v>0.8568726191140676</v>
      </c>
      <c r="S36" s="233">
        <v>-1.352531345032995</v>
      </c>
      <c r="T36" s="179" t="s">
        <v>80</v>
      </c>
      <c r="V36" s="185">
        <f t="shared" si="1"/>
        <v>1.9816851197977525</v>
      </c>
      <c r="W36" s="185">
        <f t="shared" si="2"/>
        <v>1.9675950763173826</v>
      </c>
      <c r="X36" s="185">
        <f t="shared" si="2"/>
        <v>1.918618472907689</v>
      </c>
      <c r="Y36" s="253">
        <f t="shared" si="3"/>
        <v>2.7449723735043845</v>
      </c>
      <c r="Z36" s="253">
        <f t="shared" si="3"/>
        <v>2.901291336080913</v>
      </c>
      <c r="AA36" s="253">
        <f t="shared" si="3"/>
        <v>2.983711034697706</v>
      </c>
      <c r="AB36" s="253">
        <f t="shared" si="0"/>
        <v>2.744924530968393</v>
      </c>
      <c r="AC36" s="253">
        <f t="shared" si="0"/>
        <v>2.602571907397917</v>
      </c>
    </row>
    <row r="37" spans="1:29" ht="13.5" customHeight="1">
      <c r="A37" s="81" t="s">
        <v>62</v>
      </c>
      <c r="B37" s="37"/>
      <c r="C37" s="37"/>
      <c r="D37" s="37">
        <v>1.7043534573664456</v>
      </c>
      <c r="E37" s="37">
        <v>-2.9424943849699448</v>
      </c>
      <c r="F37" s="37">
        <v>1.423073933904403</v>
      </c>
      <c r="G37" s="37">
        <v>4.296739780215228</v>
      </c>
      <c r="H37" s="37">
        <v>2.2420881523662644</v>
      </c>
      <c r="I37" s="37">
        <v>1.3061925996027357</v>
      </c>
      <c r="J37" s="37">
        <v>-1.0266812138417905</v>
      </c>
      <c r="K37" s="37">
        <v>-0.0036857465139508274</v>
      </c>
      <c r="L37" s="98">
        <v>2.0959489459786242</v>
      </c>
      <c r="M37" s="196">
        <v>1.2725891672950744</v>
      </c>
      <c r="N37" s="196">
        <v>3.3835627600228824</v>
      </c>
      <c r="O37" s="232">
        <v>1.47</v>
      </c>
      <c r="P37" s="98">
        <v>2.5412560084415428</v>
      </c>
      <c r="Q37" s="232">
        <v>-1.4881306595574029</v>
      </c>
      <c r="R37" s="98">
        <v>1.3674249865534938</v>
      </c>
      <c r="S37" s="232">
        <v>2.133532850952898</v>
      </c>
      <c r="T37" s="178" t="s">
        <v>81</v>
      </c>
      <c r="V37" s="184">
        <f t="shared" si="1"/>
        <v>1.6861386550884436</v>
      </c>
      <c r="W37" s="184">
        <f t="shared" si="2"/>
        <v>1.4166597505493226</v>
      </c>
      <c r="X37" s="184">
        <f t="shared" si="2"/>
        <v>1.517412308708709</v>
      </c>
      <c r="Y37" s="252">
        <f t="shared" si="3"/>
        <v>1.0868816573942421</v>
      </c>
      <c r="Z37" s="252">
        <f t="shared" si="3"/>
        <v>1.1541180840482475</v>
      </c>
      <c r="AA37" s="252">
        <f t="shared" si="3"/>
        <v>1.2112879248102675</v>
      </c>
      <c r="AB37" s="252">
        <f aca="true" t="shared" si="4" ref="AB37:AB42">AVEDEV(I37:R37)</f>
        <v>1.1588081348615014</v>
      </c>
      <c r="AC37" s="252">
        <f aca="true" t="shared" si="5" ref="AC37:AC42">AVEDEV(J37:S37)</f>
        <v>1.2084485499425113</v>
      </c>
    </row>
    <row r="38" spans="1:29" ht="13.5" customHeight="1">
      <c r="A38" s="82" t="s">
        <v>51</v>
      </c>
      <c r="B38" s="38"/>
      <c r="C38" s="38"/>
      <c r="D38" s="38">
        <v>2.584098271495482</v>
      </c>
      <c r="E38" s="38">
        <v>-19.909986122387842</v>
      </c>
      <c r="F38" s="38">
        <v>4.568544197786116</v>
      </c>
      <c r="G38" s="38">
        <v>1.5228085257867616</v>
      </c>
      <c r="H38" s="38">
        <v>2.3944252311612733</v>
      </c>
      <c r="I38" s="38">
        <v>1.7112456009112487</v>
      </c>
      <c r="J38" s="38">
        <v>3.5075840635401154</v>
      </c>
      <c r="K38" s="38">
        <v>-2.7140413931908323</v>
      </c>
      <c r="L38" s="39">
        <v>0.3345592588390645</v>
      </c>
      <c r="M38" s="197">
        <v>3.3892467391851104</v>
      </c>
      <c r="N38" s="197">
        <v>3.1748962160900356</v>
      </c>
      <c r="O38" s="233">
        <v>1.27</v>
      </c>
      <c r="P38" s="39">
        <v>2.423075739522412</v>
      </c>
      <c r="Q38" s="233">
        <v>3.081509411499481</v>
      </c>
      <c r="R38" s="39">
        <v>0.7360372001364966</v>
      </c>
      <c r="S38" s="233">
        <v>12.610725046821525</v>
      </c>
      <c r="T38" s="179" t="s">
        <v>70</v>
      </c>
      <c r="V38" s="185">
        <f t="shared" si="1"/>
        <v>5.119453089047538</v>
      </c>
      <c r="W38" s="185">
        <f t="shared" si="2"/>
        <v>4.420344878040796</v>
      </c>
      <c r="X38" s="185">
        <f t="shared" si="2"/>
        <v>4.443976795824577</v>
      </c>
      <c r="Y38" s="253">
        <f t="shared" si="3"/>
        <v>1.4910124455416407</v>
      </c>
      <c r="Z38" s="253">
        <f t="shared" si="3"/>
        <v>1.2784387202606162</v>
      </c>
      <c r="AA38" s="253">
        <f t="shared" si="3"/>
        <v>1.3654473760927366</v>
      </c>
      <c r="AB38" s="253">
        <f t="shared" si="4"/>
        <v>1.4278180137657048</v>
      </c>
      <c r="AC38" s="253">
        <f t="shared" si="5"/>
        <v>2.3714330671829127</v>
      </c>
    </row>
    <row r="39" spans="1:29" ht="13.5" customHeight="1">
      <c r="A39" s="81" t="s">
        <v>52</v>
      </c>
      <c r="B39" s="37"/>
      <c r="C39" s="37"/>
      <c r="D39" s="37">
        <v>2.617052208585044</v>
      </c>
      <c r="E39" s="37">
        <v>5.280796082572743</v>
      </c>
      <c r="F39" s="37">
        <v>2.929602409178914</v>
      </c>
      <c r="G39" s="37">
        <v>-0.9421094057877398</v>
      </c>
      <c r="H39" s="37">
        <v>0.4328379364698001</v>
      </c>
      <c r="I39" s="37">
        <v>-0.42659570887909426</v>
      </c>
      <c r="J39" s="37">
        <v>1.7505299056090373</v>
      </c>
      <c r="K39" s="37">
        <v>-0.7176146804994188</v>
      </c>
      <c r="L39" s="98">
        <v>2.581877851422749</v>
      </c>
      <c r="M39" s="196">
        <v>1.6642600640487935</v>
      </c>
      <c r="N39" s="196">
        <v>4.117542887236293</v>
      </c>
      <c r="O39" s="232">
        <v>4.12</v>
      </c>
      <c r="P39" s="98">
        <v>-2.0608868592522938</v>
      </c>
      <c r="Q39" s="232">
        <v>-0.9965802596347723</v>
      </c>
      <c r="R39" s="98">
        <v>-1.063991671965505</v>
      </c>
      <c r="S39" s="232">
        <v>15.145084430845968</v>
      </c>
      <c r="T39" s="178" t="s">
        <v>82</v>
      </c>
      <c r="V39" s="184">
        <f t="shared" si="1"/>
        <v>1.774536013434987</v>
      </c>
      <c r="W39" s="184">
        <f t="shared" si="2"/>
        <v>1.5443473047569567</v>
      </c>
      <c r="X39" s="184">
        <f t="shared" si="2"/>
        <v>1.6649570930667394</v>
      </c>
      <c r="Y39" s="252">
        <f t="shared" si="3"/>
        <v>1.5715228724432373</v>
      </c>
      <c r="Z39" s="252">
        <f t="shared" si="3"/>
        <v>1.7948579426265616</v>
      </c>
      <c r="AA39" s="252">
        <f t="shared" si="3"/>
        <v>1.800305028011265</v>
      </c>
      <c r="AB39" s="252">
        <f t="shared" si="4"/>
        <v>1.9499879888547955</v>
      </c>
      <c r="AC39" s="252">
        <f t="shared" si="5"/>
        <v>3.229683300476134</v>
      </c>
    </row>
    <row r="40" spans="1:29" ht="13.5" customHeight="1">
      <c r="A40" s="82" t="s">
        <v>38</v>
      </c>
      <c r="B40" s="38"/>
      <c r="C40" s="38"/>
      <c r="D40" s="38">
        <v>2.926415915467029</v>
      </c>
      <c r="E40" s="38">
        <v>4.567988900251349</v>
      </c>
      <c r="F40" s="38">
        <v>0.8333925526344276</v>
      </c>
      <c r="G40" s="38">
        <v>2.8043546632812375</v>
      </c>
      <c r="H40" s="38">
        <v>4.194041617970747</v>
      </c>
      <c r="I40" s="38">
        <v>2.1630872443989517</v>
      </c>
      <c r="J40" s="38">
        <v>-1.2768640567370133</v>
      </c>
      <c r="K40" s="38">
        <v>5.627579143715942</v>
      </c>
      <c r="L40" s="39">
        <v>2.894862360284994</v>
      </c>
      <c r="M40" s="197">
        <v>2.1534697469045065</v>
      </c>
      <c r="N40" s="197">
        <v>-0.37308649768431335</v>
      </c>
      <c r="O40" s="233">
        <v>6.08</v>
      </c>
      <c r="P40" s="39">
        <v>-0.07733715594789237</v>
      </c>
      <c r="Q40" s="233">
        <v>0.16557828777051012</v>
      </c>
      <c r="R40" s="39">
        <v>0.13822593646774595</v>
      </c>
      <c r="S40" s="233">
        <v>1.4356925637074036</v>
      </c>
      <c r="T40" s="179" t="s">
        <v>82</v>
      </c>
      <c r="U40" s="90"/>
      <c r="V40" s="185">
        <f t="shared" si="1"/>
        <v>1.6146375423447181</v>
      </c>
      <c r="W40" s="185">
        <f t="shared" si="2"/>
        <v>1.3764491496135993</v>
      </c>
      <c r="X40" s="185">
        <f t="shared" si="2"/>
        <v>1.6588827695987711</v>
      </c>
      <c r="Y40" s="253">
        <f t="shared" si="3"/>
        <v>1.8100838795736363</v>
      </c>
      <c r="Z40" s="253">
        <f t="shared" si="3"/>
        <v>1.901156850431868</v>
      </c>
      <c r="AA40" s="253">
        <f t="shared" si="3"/>
        <v>2.0367810042064836</v>
      </c>
      <c r="AB40" s="253">
        <f t="shared" si="4"/>
        <v>2.034248198143536</v>
      </c>
      <c r="AC40" s="253">
        <f t="shared" si="5"/>
        <v>2.0097326239025377</v>
      </c>
    </row>
    <row r="41" spans="1:29" s="76" customFormat="1" ht="13.5" customHeight="1">
      <c r="A41" s="100" t="s">
        <v>21</v>
      </c>
      <c r="B41" s="101"/>
      <c r="C41" s="101"/>
      <c r="D41" s="101">
        <f>MIN(D21:D40)</f>
        <v>-3.3516633709444985</v>
      </c>
      <c r="E41" s="101">
        <f aca="true" t="shared" si="6" ref="E41:J41">MIN(E21:E40)</f>
        <v>-19.909986122387842</v>
      </c>
      <c r="F41" s="101">
        <f t="shared" si="6"/>
        <v>-10.07</v>
      </c>
      <c r="G41" s="101">
        <f t="shared" si="6"/>
        <v>-8.937684884345293</v>
      </c>
      <c r="H41" s="101">
        <f t="shared" si="6"/>
        <v>-17.70015580094944</v>
      </c>
      <c r="I41" s="101">
        <f t="shared" si="6"/>
        <v>-37.7</v>
      </c>
      <c r="J41" s="102">
        <f t="shared" si="6"/>
        <v>-11.527142685780973</v>
      </c>
      <c r="K41" s="101">
        <f aca="true" t="shared" si="7" ref="K41:P41">MIN(K21:K40)</f>
        <v>-14.5011703396616</v>
      </c>
      <c r="L41" s="102">
        <f t="shared" si="7"/>
        <v>-3.112207863360707</v>
      </c>
      <c r="M41" s="208">
        <f t="shared" si="7"/>
        <v>-16.151700579145693</v>
      </c>
      <c r="N41" s="208">
        <f t="shared" si="7"/>
        <v>-2.1</v>
      </c>
      <c r="O41" s="242">
        <f t="shared" si="7"/>
        <v>-6.9</v>
      </c>
      <c r="P41" s="207">
        <f t="shared" si="7"/>
        <v>-10.086303487571891</v>
      </c>
      <c r="Q41" s="242">
        <f>MIN(Q21:Q40)</f>
        <v>-11.500588991010812</v>
      </c>
      <c r="R41" s="207">
        <f>MIN(R21:R40)</f>
        <v>-15.002826631147107</v>
      </c>
      <c r="S41" s="242">
        <f>MIN(S21:S40)</f>
        <v>-4.9882522593458205</v>
      </c>
      <c r="T41" s="210" t="s">
        <v>21</v>
      </c>
      <c r="U41" s="103"/>
      <c r="V41" s="219">
        <f t="shared" si="1"/>
        <v>7.253315384288771</v>
      </c>
      <c r="W41" s="219">
        <f t="shared" si="2"/>
        <v>6.8964314037713095</v>
      </c>
      <c r="X41" s="219">
        <f t="shared" si="2"/>
        <v>7.021597740865761</v>
      </c>
      <c r="Y41" s="259">
        <f t="shared" si="3"/>
        <v>6.914600371691852</v>
      </c>
      <c r="Z41" s="259">
        <f t="shared" si="3"/>
        <v>6.9132960926861005</v>
      </c>
      <c r="AA41" s="259">
        <f t="shared" si="3"/>
        <v>6.708263764152859</v>
      </c>
      <c r="AB41" s="259">
        <f t="shared" si="4"/>
        <v>6.384584263776578</v>
      </c>
      <c r="AC41" s="259">
        <f t="shared" si="5"/>
        <v>4.249523402420662</v>
      </c>
    </row>
    <row r="42" spans="1:29" s="137" customFormat="1" ht="13.5" customHeight="1">
      <c r="A42" s="158" t="s">
        <v>22</v>
      </c>
      <c r="B42" s="159"/>
      <c r="C42" s="159"/>
      <c r="D42" s="159">
        <f>MAX(D21:D40)</f>
        <v>6.518109446589874</v>
      </c>
      <c r="E42" s="159">
        <f aca="true" t="shared" si="8" ref="E42:J42">MAX(E21:E40)</f>
        <v>5.4825304557789805</v>
      </c>
      <c r="F42" s="159">
        <f t="shared" si="8"/>
        <v>8.405726225213986</v>
      </c>
      <c r="G42" s="159">
        <f t="shared" si="8"/>
        <v>5.043351735451964</v>
      </c>
      <c r="H42" s="159">
        <f t="shared" si="8"/>
        <v>6.563221413590554</v>
      </c>
      <c r="I42" s="159">
        <f t="shared" si="8"/>
        <v>9.248584280122946</v>
      </c>
      <c r="J42" s="160">
        <f t="shared" si="8"/>
        <v>4.987496323562078</v>
      </c>
      <c r="K42" s="159">
        <f aca="true" t="shared" si="9" ref="K42:P42">MAX(K21:K40)</f>
        <v>7.53610150885841</v>
      </c>
      <c r="L42" s="160">
        <f t="shared" si="9"/>
        <v>21.080774430309283</v>
      </c>
      <c r="M42" s="209">
        <f t="shared" si="9"/>
        <v>5.8</v>
      </c>
      <c r="N42" s="209">
        <f t="shared" si="9"/>
        <v>7.201273022826564</v>
      </c>
      <c r="O42" s="243">
        <f t="shared" si="9"/>
        <v>12.78</v>
      </c>
      <c r="P42" s="268">
        <f t="shared" si="9"/>
        <v>11.539934159033058</v>
      </c>
      <c r="Q42" s="243">
        <f>MAX(Q21:Q40)</f>
        <v>13.819759153711924</v>
      </c>
      <c r="R42" s="268">
        <f>MAX(R21:R40)</f>
        <v>3.8730676562160595</v>
      </c>
      <c r="S42" s="243">
        <f>MAX(S21:S40)</f>
        <v>15.145084430845968</v>
      </c>
      <c r="T42" s="216" t="s">
        <v>22</v>
      </c>
      <c r="U42" s="167"/>
      <c r="V42" s="220">
        <f t="shared" si="1"/>
        <v>3.310603029302545</v>
      </c>
      <c r="W42" s="220">
        <f t="shared" si="2"/>
        <v>2.9070632379605588</v>
      </c>
      <c r="X42" s="220">
        <f t="shared" si="2"/>
        <v>2.866073423386358</v>
      </c>
      <c r="Y42" s="255">
        <f t="shared" si="3"/>
        <v>3.303080005690299</v>
      </c>
      <c r="Z42" s="272">
        <f t="shared" si="3"/>
        <v>3.5873996239926678</v>
      </c>
      <c r="AA42" s="272">
        <f t="shared" si="3"/>
        <v>3.799522005249668</v>
      </c>
      <c r="AB42" s="272">
        <f t="shared" si="4"/>
        <v>4.014734305839627</v>
      </c>
      <c r="AC42" s="272">
        <f t="shared" si="5"/>
        <v>4.496761366243712</v>
      </c>
    </row>
    <row r="43" spans="1:26" s="14" customFormat="1" ht="13.5" customHeight="1">
      <c r="A43" s="42"/>
      <c r="B43" s="39"/>
      <c r="C43" s="39"/>
      <c r="D43" s="39"/>
      <c r="E43" s="39"/>
      <c r="F43" s="39"/>
      <c r="G43" s="39"/>
      <c r="I43" s="15"/>
      <c r="J43" s="15"/>
      <c r="T43" s="182" t="s">
        <v>0</v>
      </c>
      <c r="V43" s="94"/>
      <c r="W43" s="94"/>
      <c r="X43" s="94"/>
      <c r="Y43" s="94"/>
      <c r="Z43" s="94"/>
    </row>
    <row r="44" spans="1:26" s="14" customFormat="1" ht="13.5" customHeight="1">
      <c r="A44" s="1" t="str">
        <f>+$A$1</f>
        <v>K5/I5</v>
      </c>
      <c r="B44" s="2" t="str">
        <f>+$B$1</f>
        <v>www.unil.ch/idheap/comparatif</v>
      </c>
      <c r="C44" s="3"/>
      <c r="D44" s="4"/>
      <c r="E44" s="4"/>
      <c r="F44" s="5"/>
      <c r="G44" s="5"/>
      <c r="I44" s="5" t="str">
        <f>Intro!$C$20</f>
        <v>© IDHEAP</v>
      </c>
      <c r="J44" s="5" t="str">
        <f>Intro!$C$21</f>
        <v>Update :</v>
      </c>
      <c r="K44" s="6">
        <f ca="1">NOW()</f>
        <v>43090.7927556713</v>
      </c>
      <c r="V44" s="94"/>
      <c r="W44" s="94"/>
      <c r="X44" s="94"/>
      <c r="Y44" s="94"/>
      <c r="Z44" s="94"/>
    </row>
    <row r="45" spans="1:26" s="14" customFormat="1" ht="13.5" customHeight="1">
      <c r="A45" s="293" t="str">
        <f>+$A$2</f>
        <v>Beherrschung der laufenden Ausgaben pro Einwohner</v>
      </c>
      <c r="B45" s="293"/>
      <c r="C45" s="293"/>
      <c r="D45" s="293"/>
      <c r="E45" s="293"/>
      <c r="F45" s="297"/>
      <c r="G45" s="297"/>
      <c r="H45" s="46"/>
      <c r="I45" s="47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V45" s="94"/>
      <c r="W45" s="94"/>
      <c r="X45" s="94"/>
      <c r="Y45" s="94"/>
      <c r="Z45" s="94"/>
    </row>
    <row r="46" spans="1:26" s="14" customFormat="1" ht="13.5" customHeight="1" thickBot="1">
      <c r="A46" s="292" t="str">
        <f>+$A$3</f>
        <v>Veränderung der laufenden Ausgaben pro Einwohner in % der Ausgaben pro Einwohner des Vorjahres</v>
      </c>
      <c r="B46" s="292"/>
      <c r="C46" s="292"/>
      <c r="D46" s="292"/>
      <c r="E46" s="292"/>
      <c r="F46" s="292"/>
      <c r="G46" s="292"/>
      <c r="H46" s="292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94"/>
      <c r="W46" s="94"/>
      <c r="X46" s="94"/>
      <c r="Y46" s="94"/>
      <c r="Z46" s="94"/>
    </row>
    <row r="47" spans="1:26" s="14" customFormat="1" ht="13.5" customHeight="1" thickTop="1">
      <c r="A47" s="293" t="str">
        <f>+$A$4</f>
        <v>Maîtrise des dépenses courantes par habitant</v>
      </c>
      <c r="B47" s="293"/>
      <c r="C47" s="293"/>
      <c r="D47" s="293"/>
      <c r="E47" s="293"/>
      <c r="F47" s="296"/>
      <c r="G47" s="296"/>
      <c r="H47" s="46"/>
      <c r="I47" s="47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V47" s="94"/>
      <c r="W47" s="94"/>
      <c r="X47" s="94"/>
      <c r="Y47" s="94"/>
      <c r="Z47" s="94"/>
    </row>
    <row r="48" spans="1:20" ht="13.5" customHeight="1" thickBot="1">
      <c r="A48" s="292" t="str">
        <f>+$A$5</f>
        <v>Variation des dépenses courantes par habitant en pourcentage des dépenses courantes par habitant de l'exercice précédent</v>
      </c>
      <c r="B48" s="292"/>
      <c r="C48" s="292"/>
      <c r="D48" s="292"/>
      <c r="E48" s="292"/>
      <c r="F48" s="292"/>
      <c r="G48" s="292"/>
      <c r="H48" s="292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6" s="14" customFormat="1" ht="13.5" customHeight="1" thickTop="1">
      <c r="A49" s="42"/>
      <c r="B49" s="39"/>
      <c r="C49" s="39"/>
      <c r="D49" s="39"/>
      <c r="E49" s="39"/>
      <c r="F49" s="39"/>
      <c r="G49" s="39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V49" s="94"/>
      <c r="W49" s="94"/>
      <c r="X49" s="94"/>
      <c r="Y49" s="94"/>
      <c r="Z49" s="94"/>
    </row>
    <row r="50" spans="1:26" s="14" customFormat="1" ht="13.5" customHeight="1">
      <c r="A50" s="25" t="s">
        <v>2</v>
      </c>
      <c r="B50" s="26" t="s">
        <v>83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V50" s="94"/>
      <c r="W50" s="94"/>
      <c r="X50" s="94"/>
      <c r="Y50" s="94"/>
      <c r="Z50" s="94"/>
    </row>
    <row r="51" spans="1:26" s="14" customFormat="1" ht="13.5" customHeight="1">
      <c r="A51" s="25" t="s">
        <v>3</v>
      </c>
      <c r="B51" s="29"/>
      <c r="C51" s="30"/>
      <c r="D51" s="30"/>
      <c r="E51" s="30"/>
      <c r="F51" s="30" t="s">
        <v>85</v>
      </c>
      <c r="G51" s="30" t="s">
        <v>86</v>
      </c>
      <c r="H51" s="30" t="s">
        <v>87</v>
      </c>
      <c r="I51" s="30" t="s">
        <v>88</v>
      </c>
      <c r="J51" s="30" t="s">
        <v>89</v>
      </c>
      <c r="K51" s="30" t="s">
        <v>90</v>
      </c>
      <c r="L51" s="70" t="s">
        <v>91</v>
      </c>
      <c r="M51" s="30" t="s">
        <v>66</v>
      </c>
      <c r="N51" s="31" t="s">
        <v>178</v>
      </c>
      <c r="O51" s="230" t="s">
        <v>179</v>
      </c>
      <c r="P51" s="70" t="s">
        <v>182</v>
      </c>
      <c r="Q51" s="230" t="s">
        <v>185</v>
      </c>
      <c r="R51" s="70" t="s">
        <v>186</v>
      </c>
      <c r="S51" s="230" t="s">
        <v>190</v>
      </c>
      <c r="T51" s="176"/>
      <c r="V51" s="94"/>
      <c r="W51" s="94"/>
      <c r="X51" s="94"/>
      <c r="Y51" s="94"/>
      <c r="Z51" s="94"/>
    </row>
    <row r="52" spans="1:26" s="14" customFormat="1" ht="13.5" customHeight="1">
      <c r="A52" s="32"/>
      <c r="B52" s="33"/>
      <c r="C52" s="34"/>
      <c r="D52" s="34"/>
      <c r="E52" s="34"/>
      <c r="F52" s="34"/>
      <c r="G52" s="34"/>
      <c r="J52" s="15"/>
      <c r="K52" s="15"/>
      <c r="L52" s="15"/>
      <c r="M52" s="15"/>
      <c r="N52" s="15"/>
      <c r="O52" s="236"/>
      <c r="P52" s="23"/>
      <c r="Q52" s="236"/>
      <c r="R52" s="23"/>
      <c r="S52" s="236"/>
      <c r="T52" s="177"/>
      <c r="V52" s="94"/>
      <c r="W52" s="94"/>
      <c r="X52" s="94"/>
      <c r="Y52" s="94"/>
      <c r="Z52" s="94"/>
    </row>
    <row r="53" spans="1:26" s="14" customFormat="1" ht="13.5" customHeight="1">
      <c r="A53" s="81" t="s">
        <v>27</v>
      </c>
      <c r="B53" s="37"/>
      <c r="C53" s="37"/>
      <c r="D53" s="37"/>
      <c r="E53" s="37"/>
      <c r="F53" s="37">
        <f aca="true" t="shared" si="10" ref="F53:N53">SUM(D21:F21)/3</f>
        <v>0.6677502969209703</v>
      </c>
      <c r="G53" s="37">
        <f t="shared" si="10"/>
        <v>1.3129893173449432</v>
      </c>
      <c r="H53" s="37">
        <f t="shared" si="10"/>
        <v>1.3082050392715647</v>
      </c>
      <c r="I53" s="37">
        <f t="shared" si="10"/>
        <v>1.2988010320582537</v>
      </c>
      <c r="J53" s="37">
        <f t="shared" si="10"/>
        <v>0.5849751865619206</v>
      </c>
      <c r="K53" s="37">
        <f t="shared" si="10"/>
        <v>0.859491389427017</v>
      </c>
      <c r="L53" s="37">
        <f t="shared" si="10"/>
        <v>1.724878983379184</v>
      </c>
      <c r="M53" s="37">
        <f t="shared" si="10"/>
        <v>1.8740053090251436</v>
      </c>
      <c r="N53" s="98">
        <f t="shared" si="10"/>
        <v>1.7535422643344651</v>
      </c>
      <c r="O53" s="232">
        <f aca="true" t="shared" si="11" ref="O53:O62">SUM(M21:O21)/3</f>
        <v>1.0967305448141442</v>
      </c>
      <c r="P53" s="98">
        <f aca="true" t="shared" si="12" ref="P53:Q68">SUM(N21:P21)/3</f>
        <v>1.0529225390544015</v>
      </c>
      <c r="Q53" s="232">
        <f t="shared" si="12"/>
        <v>-0.24087664384408428</v>
      </c>
      <c r="R53" s="98">
        <f>SUM(P21:R21)/3</f>
        <v>-0.9160977212592755</v>
      </c>
      <c r="S53" s="232">
        <f>SUM(Q21:S21)/3</f>
        <v>0.17590294271482346</v>
      </c>
      <c r="T53" s="178" t="s">
        <v>69</v>
      </c>
      <c r="V53" s="94"/>
      <c r="W53" s="94"/>
      <c r="X53" s="94"/>
      <c r="Y53" s="94"/>
      <c r="Z53" s="94"/>
    </row>
    <row r="54" spans="1:26" s="14" customFormat="1" ht="13.5" customHeight="1">
      <c r="A54" s="82" t="s">
        <v>28</v>
      </c>
      <c r="B54" s="36"/>
      <c r="C54" s="36"/>
      <c r="D54" s="36"/>
      <c r="E54" s="36"/>
      <c r="F54" s="36">
        <f aca="true" t="shared" si="13" ref="F54:F72">SUM(D22:F22)/3</f>
        <v>-1.9405789786684313</v>
      </c>
      <c r="G54" s="36">
        <f aca="true" t="shared" si="14" ref="G54:G72">SUM(E22:G22)/3</f>
        <v>-2.67139705823192</v>
      </c>
      <c r="H54" s="36">
        <f aca="true" t="shared" si="15" ref="H54:H72">SUM(F22:H22)/3</f>
        <v>1.1508474852095476</v>
      </c>
      <c r="I54" s="36">
        <f aca="true" t="shared" si="16" ref="I54:I72">SUM(G22:I22)/3</f>
        <v>1.487001073916839</v>
      </c>
      <c r="J54" s="36">
        <f aca="true" t="shared" si="17" ref="J54:J72">SUM(H22:J22)/3</f>
        <v>3.483343611950453</v>
      </c>
      <c r="K54" s="36">
        <f aca="true" t="shared" si="18" ref="K54:K72">SUM(I22:K22)/3</f>
        <v>1.9374197078138655</v>
      </c>
      <c r="L54" s="36">
        <f aca="true" t="shared" si="19" ref="L54:L72">SUM(J22:L22)/3</f>
        <v>0.8850079331411811</v>
      </c>
      <c r="M54" s="36">
        <f aca="true" t="shared" si="20" ref="M54:M72">SUM(K22:M22)/3</f>
        <v>0.688066744865418</v>
      </c>
      <c r="N54" s="39">
        <f aca="true" t="shared" si="21" ref="N54:N72">SUM(L22:N22)/3</f>
        <v>0.7527191221883974</v>
      </c>
      <c r="O54" s="233">
        <f t="shared" si="11"/>
        <v>2.692083960856825</v>
      </c>
      <c r="P54" s="39">
        <f t="shared" si="12"/>
        <v>1.0822867744688083</v>
      </c>
      <c r="Q54" s="233">
        <f t="shared" si="12"/>
        <v>0.23195056967348146</v>
      </c>
      <c r="R54" s="39">
        <f>SUM(P22:R22)/3</f>
        <v>-2.2914497374725307</v>
      </c>
      <c r="S54" s="233">
        <f>SUM(Q22:S22)/3</f>
        <v>-0.45937691911948475</v>
      </c>
      <c r="T54" s="179" t="s">
        <v>70</v>
      </c>
      <c r="V54" s="94"/>
      <c r="W54" s="94"/>
      <c r="X54" s="94"/>
      <c r="Y54" s="94"/>
      <c r="Z54" s="94"/>
    </row>
    <row r="55" spans="1:26" s="14" customFormat="1" ht="13.5" customHeight="1">
      <c r="A55" s="81" t="s">
        <v>181</v>
      </c>
      <c r="B55" s="37"/>
      <c r="C55" s="37"/>
      <c r="D55" s="37"/>
      <c r="E55" s="37"/>
      <c r="F55" s="37">
        <f t="shared" si="13"/>
        <v>-3.130971213755069</v>
      </c>
      <c r="G55" s="37">
        <f t="shared" si="14"/>
        <v>-2.33435698168844</v>
      </c>
      <c r="H55" s="37">
        <f t="shared" si="15"/>
        <v>3.5603411527396656</v>
      </c>
      <c r="I55" s="37">
        <f t="shared" si="16"/>
        <v>3.491545825349419</v>
      </c>
      <c r="J55" s="37">
        <f t="shared" si="17"/>
        <v>3.4729273547194563</v>
      </c>
      <c r="K55" s="37">
        <f t="shared" si="18"/>
        <v>1.3842087389470574</v>
      </c>
      <c r="L55" s="37">
        <f t="shared" si="19"/>
        <v>-0.189425167261667</v>
      </c>
      <c r="M55" s="37">
        <f t="shared" si="20"/>
        <v>-1.1817889069591196</v>
      </c>
      <c r="N55" s="98"/>
      <c r="O55" s="232"/>
      <c r="P55" s="98"/>
      <c r="Q55" s="232"/>
      <c r="R55" s="98"/>
      <c r="S55" s="232"/>
      <c r="T55" s="178" t="s">
        <v>70</v>
      </c>
      <c r="V55" s="94"/>
      <c r="W55" s="94"/>
      <c r="X55" s="94"/>
      <c r="Y55" s="94"/>
      <c r="Z55" s="94"/>
    </row>
    <row r="56" spans="1:26" s="14" customFormat="1" ht="13.5" customHeight="1">
      <c r="A56" s="82" t="s">
        <v>29</v>
      </c>
      <c r="B56" s="36"/>
      <c r="C56" s="36"/>
      <c r="D56" s="36"/>
      <c r="E56" s="36"/>
      <c r="F56" s="36">
        <f t="shared" si="13"/>
        <v>3.1036215377187264</v>
      </c>
      <c r="G56" s="36">
        <f t="shared" si="14"/>
        <v>2.0953480554984445</v>
      </c>
      <c r="H56" s="36">
        <f t="shared" si="15"/>
        <v>3.5202389368887452</v>
      </c>
      <c r="I56" s="36">
        <f t="shared" si="16"/>
        <v>2.559752215524866</v>
      </c>
      <c r="J56" s="36">
        <f t="shared" si="17"/>
        <v>2.668774268943047</v>
      </c>
      <c r="K56" s="36">
        <f t="shared" si="18"/>
        <v>0.823836049035222</v>
      </c>
      <c r="L56" s="36">
        <f t="shared" si="19"/>
        <v>0.9244067987105092</v>
      </c>
      <c r="M56" s="36">
        <f t="shared" si="20"/>
        <v>-0.11355753619634279</v>
      </c>
      <c r="N56" s="39">
        <f t="shared" si="21"/>
        <v>-0.8649078156978612</v>
      </c>
      <c r="O56" s="233">
        <f t="shared" si="11"/>
        <v>-1.117406886108517</v>
      </c>
      <c r="P56" s="39">
        <f t="shared" si="12"/>
        <v>-1.4929353362996383</v>
      </c>
      <c r="Q56" s="233">
        <f t="shared" si="12"/>
        <v>-1.8068705214407295</v>
      </c>
      <c r="R56" s="39">
        <f aca="true" t="shared" si="22" ref="R56:R72">SUM(P24:R24)/3</f>
        <v>-0.3391813027020428</v>
      </c>
      <c r="S56" s="233">
        <f aca="true" t="shared" si="23" ref="S56:S72">SUM(Q24:S24)/3</f>
        <v>-0.02887895646208623</v>
      </c>
      <c r="T56" s="179" t="s">
        <v>71</v>
      </c>
      <c r="V56" s="94"/>
      <c r="W56" s="94"/>
      <c r="X56" s="94"/>
      <c r="Y56" s="94"/>
      <c r="Z56" s="94"/>
    </row>
    <row r="57" spans="1:26" s="14" customFormat="1" ht="13.5" customHeight="1">
      <c r="A57" s="81" t="s">
        <v>30</v>
      </c>
      <c r="B57" s="37"/>
      <c r="C57" s="37"/>
      <c r="D57" s="37"/>
      <c r="E57" s="37"/>
      <c r="F57" s="37">
        <f t="shared" si="13"/>
        <v>3.2677656022248165</v>
      </c>
      <c r="G57" s="37">
        <f t="shared" si="14"/>
        <v>3.333327800221692</v>
      </c>
      <c r="H57" s="37">
        <f t="shared" si="15"/>
        <v>-0.10737204731507759</v>
      </c>
      <c r="I57" s="37">
        <f t="shared" si="16"/>
        <v>-1.2813821992449228</v>
      </c>
      <c r="J57" s="37">
        <f t="shared" si="17"/>
        <v>-2.078769609554385</v>
      </c>
      <c r="K57" s="37">
        <f t="shared" si="18"/>
        <v>1.6623859098188607</v>
      </c>
      <c r="L57" s="37">
        <f t="shared" si="19"/>
        <v>1.0104379082522315</v>
      </c>
      <c r="M57" s="37">
        <f t="shared" si="20"/>
        <v>0.9690518077492017</v>
      </c>
      <c r="N57" s="98">
        <f t="shared" si="21"/>
        <v>1.2021562099836485</v>
      </c>
      <c r="O57" s="232">
        <f t="shared" si="11"/>
        <v>2.5296313551095593</v>
      </c>
      <c r="P57" s="98">
        <f t="shared" si="12"/>
        <v>2.387634136624877</v>
      </c>
      <c r="Q57" s="232">
        <f t="shared" si="12"/>
        <v>0.42113670567398076</v>
      </c>
      <c r="R57" s="98">
        <f t="shared" si="22"/>
        <v>-0.19508623915820764</v>
      </c>
      <c r="S57" s="232">
        <f t="shared" si="23"/>
        <v>0.49088473917868836</v>
      </c>
      <c r="T57" s="178" t="s">
        <v>72</v>
      </c>
      <c r="V57" s="94"/>
      <c r="W57" s="94"/>
      <c r="X57" s="94"/>
      <c r="Y57" s="94"/>
      <c r="Z57" s="94"/>
    </row>
    <row r="58" spans="1:26" s="14" customFormat="1" ht="13.5" customHeight="1">
      <c r="A58" s="82" t="s">
        <v>48</v>
      </c>
      <c r="B58" s="36"/>
      <c r="C58" s="36"/>
      <c r="D58" s="36"/>
      <c r="E58" s="36"/>
      <c r="F58" s="36">
        <f t="shared" si="13"/>
        <v>2.278689259592818</v>
      </c>
      <c r="G58" s="36">
        <f t="shared" si="14"/>
        <v>1.9930780236712449</v>
      </c>
      <c r="H58" s="36">
        <f t="shared" si="15"/>
        <v>0.5535649917625085</v>
      </c>
      <c r="I58" s="36">
        <f t="shared" si="16"/>
        <v>1.7920984823082327</v>
      </c>
      <c r="J58" s="36">
        <f t="shared" si="17"/>
        <v>0.21197571842692955</v>
      </c>
      <c r="K58" s="36">
        <f t="shared" si="18"/>
        <v>-0.8815311215727024</v>
      </c>
      <c r="L58" s="36">
        <f t="shared" si="19"/>
        <v>0.3312956527371069</v>
      </c>
      <c r="M58" s="36">
        <f t="shared" si="20"/>
        <v>-3.967563893325733</v>
      </c>
      <c r="N58" s="39">
        <f t="shared" si="21"/>
        <v>-2.9150749073519933</v>
      </c>
      <c r="O58" s="233">
        <f t="shared" si="11"/>
        <v>-4.601032721150492</v>
      </c>
      <c r="P58" s="39">
        <f t="shared" si="12"/>
        <v>0.27569195713847416</v>
      </c>
      <c r="Q58" s="233">
        <f t="shared" si="12"/>
        <v>-0.8396710437198222</v>
      </c>
      <c r="R58" s="39">
        <f t="shared" si="22"/>
        <v>-0.4678140301693245</v>
      </c>
      <c r="S58" s="233">
        <f t="shared" si="23"/>
        <v>0.1498858195688643</v>
      </c>
      <c r="T58" s="179" t="s">
        <v>78</v>
      </c>
      <c r="V58" s="94"/>
      <c r="W58" s="94"/>
      <c r="X58" s="94"/>
      <c r="Y58" s="94"/>
      <c r="Z58" s="94"/>
    </row>
    <row r="59" spans="1:26" s="14" customFormat="1" ht="13.5" customHeight="1">
      <c r="A59" s="81" t="s">
        <v>49</v>
      </c>
      <c r="B59" s="37"/>
      <c r="C59" s="37"/>
      <c r="D59" s="37"/>
      <c r="E59" s="37"/>
      <c r="F59" s="37">
        <f t="shared" si="13"/>
        <v>1.5348674595816778</v>
      </c>
      <c r="G59" s="37">
        <f t="shared" si="14"/>
        <v>2.088928761897014</v>
      </c>
      <c r="H59" s="37">
        <f t="shared" si="15"/>
        <v>3.898134532858895</v>
      </c>
      <c r="I59" s="37">
        <f t="shared" si="16"/>
        <v>2.8649016003527414</v>
      </c>
      <c r="J59" s="37">
        <f t="shared" si="17"/>
        <v>1.9697562166554274</v>
      </c>
      <c r="K59" s="37">
        <f t="shared" si="18"/>
        <v>0.0739993075240089</v>
      </c>
      <c r="L59" s="37">
        <f t="shared" si="19"/>
        <v>0.37447454773764116</v>
      </c>
      <c r="M59" s="37">
        <f t="shared" si="20"/>
        <v>0.9441149621954271</v>
      </c>
      <c r="N59" s="98">
        <f t="shared" si="21"/>
        <v>1.1251563054357765</v>
      </c>
      <c r="O59" s="232">
        <f t="shared" si="11"/>
        <v>1.253158427167553</v>
      </c>
      <c r="P59" s="98">
        <f t="shared" si="12"/>
        <v>1.6258272663647795</v>
      </c>
      <c r="Q59" s="232">
        <f t="shared" si="12"/>
        <v>0.6019636533285233</v>
      </c>
      <c r="R59" s="98">
        <f t="shared" si="22"/>
        <v>-0.4245496707763456</v>
      </c>
      <c r="S59" s="232">
        <f t="shared" si="23"/>
        <v>-0.9100756511026628</v>
      </c>
      <c r="T59" s="178" t="s">
        <v>73</v>
      </c>
      <c r="V59" s="94"/>
      <c r="W59" s="94"/>
      <c r="X59" s="94"/>
      <c r="Y59" s="94"/>
      <c r="Z59" s="94"/>
    </row>
    <row r="60" spans="1:26" s="14" customFormat="1" ht="13.5" customHeight="1">
      <c r="A60" s="82" t="s">
        <v>31</v>
      </c>
      <c r="B60" s="36"/>
      <c r="C60" s="36"/>
      <c r="D60" s="36"/>
      <c r="E60" s="36"/>
      <c r="F60" s="36">
        <f t="shared" si="13"/>
        <v>0.9454959629209636</v>
      </c>
      <c r="G60" s="36">
        <f t="shared" si="14"/>
        <v>2.873683069497679</v>
      </c>
      <c r="H60" s="36">
        <f t="shared" si="15"/>
        <v>3.0577894607727494</v>
      </c>
      <c r="I60" s="36">
        <f t="shared" si="16"/>
        <v>1.1281517498431233</v>
      </c>
      <c r="J60" s="36">
        <f t="shared" si="17"/>
        <v>-0.9164539892990459</v>
      </c>
      <c r="K60" s="36">
        <f t="shared" si="18"/>
        <v>-1.7874109110940617</v>
      </c>
      <c r="L60" s="36">
        <f t="shared" si="19"/>
        <v>-0.5619927825608163</v>
      </c>
      <c r="M60" s="36">
        <f t="shared" si="20"/>
        <v>-0.17636016818017644</v>
      </c>
      <c r="N60" s="39">
        <f t="shared" si="21"/>
        <v>-0.10099723651533545</v>
      </c>
      <c r="O60" s="233">
        <f t="shared" si="11"/>
        <v>-1.0954692378062838</v>
      </c>
      <c r="P60" s="39">
        <f t="shared" si="12"/>
        <v>-0.548456685925068</v>
      </c>
      <c r="Q60" s="233">
        <f t="shared" si="12"/>
        <v>-0.46335499275407827</v>
      </c>
      <c r="R60" s="39">
        <f t="shared" si="22"/>
        <v>0.7111331568495115</v>
      </c>
      <c r="S60" s="233">
        <f t="shared" si="23"/>
        <v>0.12015780423518081</v>
      </c>
      <c r="T60" s="179" t="s">
        <v>74</v>
      </c>
      <c r="V60" s="94"/>
      <c r="W60" s="94"/>
      <c r="X60" s="94"/>
      <c r="Y60" s="94"/>
      <c r="Z60" s="94"/>
    </row>
    <row r="61" spans="1:26" s="14" customFormat="1" ht="13.5" customHeight="1">
      <c r="A61" s="81" t="s">
        <v>32</v>
      </c>
      <c r="B61" s="37"/>
      <c r="C61" s="37"/>
      <c r="D61" s="37"/>
      <c r="E61" s="37"/>
      <c r="F61" s="37">
        <f t="shared" si="13"/>
        <v>5.303437545149034</v>
      </c>
      <c r="G61" s="37">
        <f t="shared" si="14"/>
        <v>3.7333216945791485</v>
      </c>
      <c r="H61" s="37">
        <f t="shared" si="15"/>
        <v>3.330445296236807</v>
      </c>
      <c r="I61" s="37">
        <f t="shared" si="16"/>
        <v>1.7691872094570058</v>
      </c>
      <c r="J61" s="37">
        <f t="shared" si="17"/>
        <v>1.996014861971916</v>
      </c>
      <c r="K61" s="37">
        <f t="shared" si="18"/>
        <v>1.92784441696562</v>
      </c>
      <c r="L61" s="37">
        <f t="shared" si="19"/>
        <v>-0.0206269659535591</v>
      </c>
      <c r="M61" s="37">
        <f t="shared" si="20"/>
        <v>-1.3601980483755913</v>
      </c>
      <c r="N61" s="98">
        <f t="shared" si="21"/>
        <v>-0.18658451124962502</v>
      </c>
      <c r="O61" s="232">
        <f t="shared" si="11"/>
        <v>1.8212362167113607</v>
      </c>
      <c r="P61" s="98">
        <f t="shared" si="12"/>
        <v>6.178037068002762</v>
      </c>
      <c r="Q61" s="232">
        <f t="shared" si="12"/>
        <v>1.3131150560074154</v>
      </c>
      <c r="R61" s="98">
        <f t="shared" si="22"/>
        <v>0.20925976266088173</v>
      </c>
      <c r="S61" s="232">
        <f t="shared" si="23"/>
        <v>-4.0883961113465075</v>
      </c>
      <c r="T61" s="178" t="s">
        <v>75</v>
      </c>
      <c r="V61" s="94"/>
      <c r="W61" s="94"/>
      <c r="X61" s="94"/>
      <c r="Y61" s="94"/>
      <c r="Z61" s="94"/>
    </row>
    <row r="62" spans="1:26" s="14" customFormat="1" ht="13.5" customHeight="1">
      <c r="A62" s="82" t="s">
        <v>50</v>
      </c>
      <c r="B62" s="36"/>
      <c r="C62" s="36"/>
      <c r="D62" s="36"/>
      <c r="E62" s="36"/>
      <c r="F62" s="36">
        <f t="shared" si="13"/>
        <v>-5.932764263701308</v>
      </c>
      <c r="G62" s="36">
        <f t="shared" si="14"/>
        <v>-5.668262995443733</v>
      </c>
      <c r="H62" s="36">
        <f t="shared" si="15"/>
        <v>1.9296601826295252</v>
      </c>
      <c r="I62" s="36">
        <f t="shared" si="16"/>
        <v>2.853733880030839</v>
      </c>
      <c r="J62" s="36">
        <f t="shared" si="17"/>
        <v>1.2676921071297098</v>
      </c>
      <c r="K62" s="36">
        <f t="shared" si="18"/>
        <v>1.3275459485681294</v>
      </c>
      <c r="L62" s="36">
        <f t="shared" si="19"/>
        <v>1.0678266113214205</v>
      </c>
      <c r="M62" s="36">
        <f t="shared" si="20"/>
        <v>2.4590050341982264</v>
      </c>
      <c r="N62" s="39">
        <f t="shared" si="21"/>
        <v>1.0256705625093643</v>
      </c>
      <c r="O62" s="233">
        <f t="shared" si="11"/>
        <v>1.18733307520818</v>
      </c>
      <c r="P62" s="39">
        <f t="shared" si="12"/>
        <v>0.25852293141891364</v>
      </c>
      <c r="Q62" s="233">
        <f t="shared" si="12"/>
        <v>1.2570427149694574</v>
      </c>
      <c r="R62" s="39">
        <f t="shared" si="22"/>
        <v>1.0290298447537543</v>
      </c>
      <c r="S62" s="233">
        <f t="shared" si="23"/>
        <v>2.677959816984252</v>
      </c>
      <c r="T62" s="179" t="s">
        <v>70</v>
      </c>
      <c r="V62" s="94"/>
      <c r="W62" s="94"/>
      <c r="X62" s="94"/>
      <c r="Y62" s="94"/>
      <c r="Z62" s="94"/>
    </row>
    <row r="63" spans="1:26" s="14" customFormat="1" ht="13.5" customHeight="1">
      <c r="A63" s="81" t="s">
        <v>56</v>
      </c>
      <c r="B63" s="37"/>
      <c r="C63" s="37"/>
      <c r="D63" s="37"/>
      <c r="E63" s="37"/>
      <c r="F63" s="37">
        <v>0.09</v>
      </c>
      <c r="G63" s="37">
        <v>-1.49</v>
      </c>
      <c r="H63" s="37">
        <v>-6.28</v>
      </c>
      <c r="I63" s="37">
        <v>-15.49</v>
      </c>
      <c r="J63" s="37">
        <v>-14.9</v>
      </c>
      <c r="K63" s="37">
        <v>-13.49</v>
      </c>
      <c r="L63" s="37">
        <v>-0.23</v>
      </c>
      <c r="M63" s="37">
        <v>0.75</v>
      </c>
      <c r="N63" s="98">
        <v>1.92</v>
      </c>
      <c r="O63" s="232">
        <v>1.92</v>
      </c>
      <c r="P63" s="98">
        <v>1.92</v>
      </c>
      <c r="Q63" s="232">
        <f t="shared" si="12"/>
        <v>5.748684175532563</v>
      </c>
      <c r="R63" s="98">
        <f t="shared" si="22"/>
        <v>2.686840029148552</v>
      </c>
      <c r="S63" s="232">
        <f t="shared" si="23"/>
        <v>1.2604604471097915</v>
      </c>
      <c r="T63" s="178" t="s">
        <v>77</v>
      </c>
      <c r="V63" s="94"/>
      <c r="W63" s="94"/>
      <c r="X63" s="94"/>
      <c r="Y63" s="94"/>
      <c r="Z63" s="94"/>
    </row>
    <row r="64" spans="1:26" s="14" customFormat="1" ht="13.5" customHeight="1">
      <c r="A64" s="82" t="s">
        <v>33</v>
      </c>
      <c r="B64" s="36"/>
      <c r="C64" s="36"/>
      <c r="D64" s="36"/>
      <c r="E64" s="36"/>
      <c r="F64" s="36">
        <f t="shared" si="13"/>
        <v>4.0370593852604815</v>
      </c>
      <c r="G64" s="36">
        <f t="shared" si="14"/>
        <v>-0.5655616855323755</v>
      </c>
      <c r="H64" s="36">
        <f t="shared" si="15"/>
        <v>-1.6931277377097107</v>
      </c>
      <c r="I64" s="36">
        <f t="shared" si="16"/>
        <v>0.5597385388897672</v>
      </c>
      <c r="J64" s="36">
        <f t="shared" si="17"/>
        <v>3.9898024988933627</v>
      </c>
      <c r="K64" s="36">
        <f t="shared" si="18"/>
        <v>6.045730928215616</v>
      </c>
      <c r="L64" s="36">
        <f t="shared" si="19"/>
        <v>9.989794311611062</v>
      </c>
      <c r="M64" s="36">
        <f t="shared" si="20"/>
        <v>4.155058453340666</v>
      </c>
      <c r="N64" s="39">
        <f t="shared" si="21"/>
        <v>2.3396520807736247</v>
      </c>
      <c r="O64" s="233">
        <f aca="true" t="shared" si="24" ref="O64:O72">SUM(M32:O32)/3</f>
        <v>-0.42727272932947</v>
      </c>
      <c r="P64" s="39">
        <f aca="true" t="shared" si="25" ref="P64:Q72">SUM(N32:P32)/3</f>
        <v>1.5945263011951305</v>
      </c>
      <c r="Q64" s="233">
        <f t="shared" si="12"/>
        <v>0.7401401060542477</v>
      </c>
      <c r="R64" s="39">
        <f t="shared" si="22"/>
        <v>-3.979069538831734</v>
      </c>
      <c r="S64" s="233">
        <f t="shared" si="23"/>
        <v>-2.2797191294230434</v>
      </c>
      <c r="T64" s="179" t="s">
        <v>76</v>
      </c>
      <c r="V64" s="94"/>
      <c r="W64" s="94"/>
      <c r="X64" s="94"/>
      <c r="Y64" s="94"/>
      <c r="Z64" s="94"/>
    </row>
    <row r="65" spans="1:26" s="14" customFormat="1" ht="13.5" customHeight="1">
      <c r="A65" s="81" t="s">
        <v>34</v>
      </c>
      <c r="B65" s="37"/>
      <c r="C65" s="37"/>
      <c r="D65" s="37"/>
      <c r="E65" s="37"/>
      <c r="F65" s="37">
        <f t="shared" si="13"/>
        <v>1.790531993210065</v>
      </c>
      <c r="G65" s="37">
        <f t="shared" si="14"/>
        <v>0.970454920386182</v>
      </c>
      <c r="H65" s="37">
        <f t="shared" si="15"/>
        <v>0.19810394946006427</v>
      </c>
      <c r="I65" s="37">
        <f t="shared" si="16"/>
        <v>-0.6200949775473537</v>
      </c>
      <c r="J65" s="37">
        <f t="shared" si="17"/>
        <v>0.7559745790469047</v>
      </c>
      <c r="K65" s="37">
        <f t="shared" si="18"/>
        <v>-1.9996018519676637</v>
      </c>
      <c r="L65" s="37">
        <f t="shared" si="19"/>
        <v>-1.6137458634644062</v>
      </c>
      <c r="M65" s="37">
        <f t="shared" si="20"/>
        <v>-2.258671972942173</v>
      </c>
      <c r="N65" s="98">
        <f t="shared" si="21"/>
        <v>2.3616357981691873</v>
      </c>
      <c r="O65" s="232">
        <f t="shared" si="24"/>
        <v>1.2867926779322876</v>
      </c>
      <c r="P65" s="98">
        <f t="shared" si="25"/>
        <v>1.500729146449722</v>
      </c>
      <c r="Q65" s="232">
        <f t="shared" si="12"/>
        <v>-1.5281342281096133</v>
      </c>
      <c r="R65" s="98">
        <f t="shared" si="22"/>
        <v>-6.0524097718253165</v>
      </c>
      <c r="S65" s="232">
        <f t="shared" si="23"/>
        <v>-6.4357303070712355</v>
      </c>
      <c r="T65" s="178" t="s">
        <v>78</v>
      </c>
      <c r="V65" s="94"/>
      <c r="W65" s="94"/>
      <c r="X65" s="94"/>
      <c r="Y65" s="94"/>
      <c r="Z65" s="94"/>
    </row>
    <row r="66" spans="1:26" s="14" customFormat="1" ht="13.5" customHeight="1">
      <c r="A66" s="82" t="s">
        <v>35</v>
      </c>
      <c r="B66" s="36"/>
      <c r="C66" s="36"/>
      <c r="D66" s="36"/>
      <c r="E66" s="36"/>
      <c r="F66" s="36">
        <f t="shared" si="13"/>
        <v>4.111148569721234</v>
      </c>
      <c r="G66" s="36">
        <f t="shared" si="14"/>
        <v>2.1206644530442675</v>
      </c>
      <c r="H66" s="36">
        <f t="shared" si="15"/>
        <v>-4.895541129146761</v>
      </c>
      <c r="I66" s="36">
        <f t="shared" si="16"/>
        <v>-10.137122232994692</v>
      </c>
      <c r="J66" s="36">
        <f t="shared" si="17"/>
        <v>-13.869803084221019</v>
      </c>
      <c r="K66" s="36">
        <f t="shared" si="18"/>
        <v>-12.803474597125073</v>
      </c>
      <c r="L66" s="36">
        <f t="shared" si="19"/>
        <v>-8.45217094186296</v>
      </c>
      <c r="M66" s="36">
        <f t="shared" si="20"/>
        <v>-4.055590224025878</v>
      </c>
      <c r="N66" s="39">
        <f t="shared" si="21"/>
        <v>1.4796902523898376</v>
      </c>
      <c r="O66" s="233">
        <f t="shared" si="24"/>
        <v>1.9224235191052734</v>
      </c>
      <c r="P66" s="39">
        <f t="shared" si="25"/>
        <v>1.3855398801461867</v>
      </c>
      <c r="Q66" s="233">
        <f t="shared" si="12"/>
        <v>4.307075248008065</v>
      </c>
      <c r="R66" s="39">
        <f t="shared" si="22"/>
        <v>0.04054607977676383</v>
      </c>
      <c r="S66" s="233">
        <f t="shared" si="23"/>
        <v>0.6928565729024925</v>
      </c>
      <c r="T66" s="179" t="s">
        <v>77</v>
      </c>
      <c r="V66" s="94"/>
      <c r="W66" s="94"/>
      <c r="X66" s="94"/>
      <c r="Y66" s="94"/>
      <c r="Z66" s="94"/>
    </row>
    <row r="67" spans="1:26" s="14" customFormat="1" ht="13.5" customHeight="1">
      <c r="A67" s="81" t="s">
        <v>36</v>
      </c>
      <c r="B67" s="37"/>
      <c r="C67" s="37"/>
      <c r="D67" s="37"/>
      <c r="E67" s="37"/>
      <c r="F67" s="37">
        <f t="shared" si="13"/>
        <v>2.519817073418943</v>
      </c>
      <c r="G67" s="37">
        <f t="shared" si="14"/>
        <v>1.7897136748757738</v>
      </c>
      <c r="H67" s="37">
        <f t="shared" si="15"/>
        <v>1.0188941228081896</v>
      </c>
      <c r="I67" s="37">
        <f t="shared" si="16"/>
        <v>2.1178515132692377</v>
      </c>
      <c r="J67" s="37">
        <f t="shared" si="17"/>
        <v>1.0420347437849877</v>
      </c>
      <c r="K67" s="37">
        <f t="shared" si="18"/>
        <v>0.3520664655638477</v>
      </c>
      <c r="L67" s="37">
        <f t="shared" si="19"/>
        <v>-1.3076815439683636</v>
      </c>
      <c r="M67" s="37">
        <f t="shared" si="20"/>
        <v>-0.3739365751809034</v>
      </c>
      <c r="N67" s="98">
        <f t="shared" si="21"/>
        <v>0.8440332116328976</v>
      </c>
      <c r="O67" s="232">
        <f t="shared" si="24"/>
        <v>0.8781919450397154</v>
      </c>
      <c r="P67" s="98">
        <f t="shared" si="25"/>
        <v>2.1172804479202565</v>
      </c>
      <c r="Q67" s="232">
        <f t="shared" si="12"/>
        <v>1.5458136576438175</v>
      </c>
      <c r="R67" s="98">
        <f t="shared" si="22"/>
        <v>1.0782061360292736</v>
      </c>
      <c r="S67" s="232">
        <f t="shared" si="23"/>
        <v>0.0547820052427184</v>
      </c>
      <c r="T67" s="178" t="s">
        <v>79</v>
      </c>
      <c r="V67" s="94"/>
      <c r="W67" s="94"/>
      <c r="X67" s="94"/>
      <c r="Y67" s="94"/>
      <c r="Z67" s="94"/>
    </row>
    <row r="68" spans="1:26" s="14" customFormat="1" ht="13.5" customHeight="1">
      <c r="A68" s="82" t="s">
        <v>37</v>
      </c>
      <c r="B68" s="36"/>
      <c r="C68" s="36"/>
      <c r="D68" s="36"/>
      <c r="E68" s="36"/>
      <c r="F68" s="36">
        <f t="shared" si="13"/>
        <v>1.6904897328533572</v>
      </c>
      <c r="G68" s="36">
        <f t="shared" si="14"/>
        <v>1.9874949823088273</v>
      </c>
      <c r="H68" s="36">
        <f t="shared" si="15"/>
        <v>0.8218592126612477</v>
      </c>
      <c r="I68" s="36">
        <f t="shared" si="16"/>
        <v>0.1589948734221817</v>
      </c>
      <c r="J68" s="36">
        <f t="shared" si="17"/>
        <v>1.1142940713167102</v>
      </c>
      <c r="K68" s="36">
        <f t="shared" si="18"/>
        <v>2.4163215586232676</v>
      </c>
      <c r="L68" s="36">
        <f t="shared" si="19"/>
        <v>2.255655995171862</v>
      </c>
      <c r="M68" s="36">
        <f t="shared" si="20"/>
        <v>1.4027091187765957</v>
      </c>
      <c r="N68" s="39">
        <f t="shared" si="21"/>
        <v>2.0852100216243836</v>
      </c>
      <c r="O68" s="233">
        <f t="shared" si="24"/>
        <v>-1.2488441990495522</v>
      </c>
      <c r="P68" s="39">
        <f t="shared" si="25"/>
        <v>-2.941368107098795</v>
      </c>
      <c r="Q68" s="233">
        <f t="shared" si="12"/>
        <v>-4.383565292765217</v>
      </c>
      <c r="R68" s="39">
        <f t="shared" si="22"/>
        <v>-1.7979410863938614</v>
      </c>
      <c r="S68" s="233">
        <f t="shared" si="23"/>
        <v>-0.5263882320483628</v>
      </c>
      <c r="T68" s="179" t="s">
        <v>80</v>
      </c>
      <c r="V68" s="94"/>
      <c r="W68" s="94"/>
      <c r="X68" s="94"/>
      <c r="Y68" s="94"/>
      <c r="Z68" s="94"/>
    </row>
    <row r="69" spans="1:26" s="14" customFormat="1" ht="13.5" customHeight="1">
      <c r="A69" s="81" t="s">
        <v>62</v>
      </c>
      <c r="B69" s="37"/>
      <c r="C69" s="37"/>
      <c r="D69" s="37"/>
      <c r="E69" s="37"/>
      <c r="F69" s="37">
        <f t="shared" si="13"/>
        <v>0.0616443354336346</v>
      </c>
      <c r="G69" s="37">
        <f t="shared" si="14"/>
        <v>0.9257731097165621</v>
      </c>
      <c r="H69" s="37">
        <f t="shared" si="15"/>
        <v>2.653967288828632</v>
      </c>
      <c r="I69" s="37">
        <f t="shared" si="16"/>
        <v>2.6150068440614094</v>
      </c>
      <c r="J69" s="37">
        <f t="shared" si="17"/>
        <v>0.8405331793757366</v>
      </c>
      <c r="K69" s="37">
        <f t="shared" si="18"/>
        <v>0.09194187974899815</v>
      </c>
      <c r="L69" s="37">
        <f t="shared" si="19"/>
        <v>0.3551939952076277</v>
      </c>
      <c r="M69" s="37">
        <f t="shared" si="20"/>
        <v>1.1216174555865825</v>
      </c>
      <c r="N69" s="98">
        <f t="shared" si="21"/>
        <v>2.2507002910988603</v>
      </c>
      <c r="O69" s="232">
        <f t="shared" si="24"/>
        <v>2.0420506424393188</v>
      </c>
      <c r="P69" s="98">
        <f t="shared" si="25"/>
        <v>2.4649395894881416</v>
      </c>
      <c r="Q69" s="232">
        <f t="shared" si="25"/>
        <v>0.84104178296138</v>
      </c>
      <c r="R69" s="98">
        <f t="shared" si="22"/>
        <v>0.8068501118125445</v>
      </c>
      <c r="S69" s="232">
        <f t="shared" si="23"/>
        <v>0.670942392649663</v>
      </c>
      <c r="T69" s="178" t="s">
        <v>81</v>
      </c>
      <c r="V69" s="94"/>
      <c r="W69" s="94"/>
      <c r="X69" s="94"/>
      <c r="Y69" s="94"/>
      <c r="Z69" s="94"/>
    </row>
    <row r="70" spans="1:26" s="14" customFormat="1" ht="13.5" customHeight="1">
      <c r="A70" s="82" t="s">
        <v>51</v>
      </c>
      <c r="B70" s="36"/>
      <c r="C70" s="36"/>
      <c r="D70" s="36"/>
      <c r="E70" s="36"/>
      <c r="F70" s="36">
        <f t="shared" si="13"/>
        <v>-4.252447884368748</v>
      </c>
      <c r="G70" s="36">
        <f t="shared" si="14"/>
        <v>-4.606211132938322</v>
      </c>
      <c r="H70" s="36">
        <f t="shared" si="15"/>
        <v>2.82859265157805</v>
      </c>
      <c r="I70" s="36">
        <f t="shared" si="16"/>
        <v>1.8761597859530947</v>
      </c>
      <c r="J70" s="36">
        <f t="shared" si="17"/>
        <v>2.5377516318708793</v>
      </c>
      <c r="K70" s="36">
        <f t="shared" si="18"/>
        <v>0.8349294237535108</v>
      </c>
      <c r="L70" s="36">
        <f t="shared" si="19"/>
        <v>0.37603397639611585</v>
      </c>
      <c r="M70" s="36">
        <f t="shared" si="20"/>
        <v>0.3365882016111142</v>
      </c>
      <c r="N70" s="39">
        <f t="shared" si="21"/>
        <v>2.299567404704737</v>
      </c>
      <c r="O70" s="233">
        <f t="shared" si="24"/>
        <v>2.6113809850917153</v>
      </c>
      <c r="P70" s="39">
        <f t="shared" si="25"/>
        <v>2.2893239852041494</v>
      </c>
      <c r="Q70" s="233">
        <f t="shared" si="25"/>
        <v>2.2581950503406314</v>
      </c>
      <c r="R70" s="39">
        <f t="shared" si="22"/>
        <v>2.08020745038613</v>
      </c>
      <c r="S70" s="233">
        <f t="shared" si="23"/>
        <v>5.476090552819168</v>
      </c>
      <c r="T70" s="179" t="s">
        <v>70</v>
      </c>
      <c r="V70" s="94"/>
      <c r="W70" s="94"/>
      <c r="X70" s="94"/>
      <c r="Y70" s="94"/>
      <c r="Z70" s="94"/>
    </row>
    <row r="71" spans="1:26" s="14" customFormat="1" ht="13.5" customHeight="1">
      <c r="A71" s="81" t="s">
        <v>52</v>
      </c>
      <c r="B71" s="37"/>
      <c r="C71" s="37"/>
      <c r="D71" s="37"/>
      <c r="E71" s="37"/>
      <c r="F71" s="37">
        <f t="shared" si="13"/>
        <v>3.609150233445567</v>
      </c>
      <c r="G71" s="37">
        <f t="shared" si="14"/>
        <v>2.4227630286546393</v>
      </c>
      <c r="H71" s="37">
        <f t="shared" si="15"/>
        <v>0.806776979953658</v>
      </c>
      <c r="I71" s="37">
        <f t="shared" si="16"/>
        <v>-0.31195572606567795</v>
      </c>
      <c r="J71" s="37">
        <f t="shared" si="17"/>
        <v>0.5855907110665811</v>
      </c>
      <c r="K71" s="37">
        <f t="shared" si="18"/>
        <v>0.20210650541017472</v>
      </c>
      <c r="L71" s="37">
        <f t="shared" si="19"/>
        <v>1.2049310255107892</v>
      </c>
      <c r="M71" s="37">
        <f t="shared" si="20"/>
        <v>1.1761744116573747</v>
      </c>
      <c r="N71" s="98">
        <f t="shared" si="21"/>
        <v>2.787893600902612</v>
      </c>
      <c r="O71" s="232">
        <f t="shared" si="24"/>
        <v>3.3006009837616954</v>
      </c>
      <c r="P71" s="98">
        <f t="shared" si="25"/>
        <v>2.0588853426613327</v>
      </c>
      <c r="Q71" s="232">
        <f t="shared" si="25"/>
        <v>0.3541776270376447</v>
      </c>
      <c r="R71" s="98">
        <f t="shared" si="22"/>
        <v>-1.3738195969508569</v>
      </c>
      <c r="S71" s="232">
        <f t="shared" si="23"/>
        <v>4.36150416641523</v>
      </c>
      <c r="T71" s="178" t="s">
        <v>82</v>
      </c>
      <c r="V71" s="94"/>
      <c r="W71" s="94"/>
      <c r="X71" s="94"/>
      <c r="Y71" s="94"/>
      <c r="Z71" s="94"/>
    </row>
    <row r="72" spans="1:26" s="14" customFormat="1" ht="13.5" customHeight="1">
      <c r="A72" s="82" t="s">
        <v>38</v>
      </c>
      <c r="B72" s="38"/>
      <c r="C72" s="38"/>
      <c r="D72" s="38"/>
      <c r="E72" s="38"/>
      <c r="F72" s="38">
        <f t="shared" si="13"/>
        <v>2.7759324561176015</v>
      </c>
      <c r="G72" s="38">
        <f t="shared" si="14"/>
        <v>2.735245372055671</v>
      </c>
      <c r="H72" s="38">
        <f t="shared" si="15"/>
        <v>2.6105962779621374</v>
      </c>
      <c r="I72" s="38">
        <f t="shared" si="16"/>
        <v>3.0538278418836455</v>
      </c>
      <c r="J72" s="38">
        <f t="shared" si="17"/>
        <v>1.6934216018775619</v>
      </c>
      <c r="K72" s="38">
        <f t="shared" si="18"/>
        <v>2.171267443792627</v>
      </c>
      <c r="L72" s="38">
        <f t="shared" si="19"/>
        <v>2.4151924824213076</v>
      </c>
      <c r="M72" s="38">
        <f t="shared" si="20"/>
        <v>3.5586370836351477</v>
      </c>
      <c r="N72" s="221">
        <f t="shared" si="21"/>
        <v>1.5584152031683958</v>
      </c>
      <c r="O72" s="241">
        <f t="shared" si="24"/>
        <v>2.6201277497400643</v>
      </c>
      <c r="P72" s="221">
        <f t="shared" si="25"/>
        <v>1.876525448789265</v>
      </c>
      <c r="Q72" s="241">
        <f t="shared" si="25"/>
        <v>2.056080377274206</v>
      </c>
      <c r="R72" s="221">
        <f t="shared" si="22"/>
        <v>0.07548902276345457</v>
      </c>
      <c r="S72" s="241">
        <f t="shared" si="23"/>
        <v>0.5798322626485533</v>
      </c>
      <c r="T72" s="179" t="s">
        <v>82</v>
      </c>
      <c r="U72" s="90"/>
      <c r="V72" s="90"/>
      <c r="W72" s="90"/>
      <c r="X72" s="90"/>
      <c r="Y72" s="90"/>
      <c r="Z72" s="90"/>
    </row>
    <row r="73" spans="1:26" s="76" customFormat="1" ht="13.5" customHeight="1">
      <c r="A73" s="100" t="s">
        <v>21</v>
      </c>
      <c r="B73" s="101"/>
      <c r="C73" s="101"/>
      <c r="D73" s="101"/>
      <c r="E73" s="101"/>
      <c r="F73" s="101">
        <f>MIN(F53:F72)</f>
        <v>-5.932764263701308</v>
      </c>
      <c r="G73" s="101">
        <f aca="true" t="shared" si="26" ref="G73:M73">MIN(G53:G72)</f>
        <v>-5.668262995443733</v>
      </c>
      <c r="H73" s="101">
        <f t="shared" si="26"/>
        <v>-6.28</v>
      </c>
      <c r="I73" s="101">
        <f t="shared" si="26"/>
        <v>-15.49</v>
      </c>
      <c r="J73" s="102">
        <f t="shared" si="26"/>
        <v>-14.9</v>
      </c>
      <c r="K73" s="101">
        <f t="shared" si="26"/>
        <v>-13.49</v>
      </c>
      <c r="L73" s="101">
        <f t="shared" si="26"/>
        <v>-8.45217094186296</v>
      </c>
      <c r="M73" s="101">
        <f t="shared" si="26"/>
        <v>-4.055590224025878</v>
      </c>
      <c r="N73" s="207">
        <f aca="true" t="shared" si="27" ref="N73:S73">MIN(N53:N72)</f>
        <v>-2.9150749073519933</v>
      </c>
      <c r="O73" s="242">
        <f t="shared" si="27"/>
        <v>-4.601032721150492</v>
      </c>
      <c r="P73" s="207">
        <f t="shared" si="27"/>
        <v>-2.941368107098795</v>
      </c>
      <c r="Q73" s="242">
        <f t="shared" si="27"/>
        <v>-4.383565292765217</v>
      </c>
      <c r="R73" s="207">
        <f t="shared" si="27"/>
        <v>-6.0524097718253165</v>
      </c>
      <c r="S73" s="242">
        <f t="shared" si="27"/>
        <v>-6.4357303070712355</v>
      </c>
      <c r="T73" s="210" t="s">
        <v>21</v>
      </c>
      <c r="V73" s="96"/>
      <c r="W73" s="96"/>
      <c r="X73" s="96"/>
      <c r="Y73" s="96"/>
      <c r="Z73" s="96"/>
    </row>
    <row r="74" spans="1:26" s="137" customFormat="1" ht="13.5" customHeight="1">
      <c r="A74" s="158" t="s">
        <v>22</v>
      </c>
      <c r="B74" s="159"/>
      <c r="C74" s="159"/>
      <c r="D74" s="159"/>
      <c r="E74" s="159"/>
      <c r="F74" s="159">
        <f>MAX(F53:F72)</f>
        <v>5.303437545149034</v>
      </c>
      <c r="G74" s="159">
        <f aca="true" t="shared" si="28" ref="G74:L74">MAX(G53:G72)</f>
        <v>3.7333216945791485</v>
      </c>
      <c r="H74" s="159">
        <f t="shared" si="28"/>
        <v>3.898134532858895</v>
      </c>
      <c r="I74" s="159">
        <f t="shared" si="28"/>
        <v>3.491545825349419</v>
      </c>
      <c r="J74" s="160">
        <f t="shared" si="28"/>
        <v>3.9898024988933627</v>
      </c>
      <c r="K74" s="159">
        <f t="shared" si="28"/>
        <v>6.045730928215616</v>
      </c>
      <c r="L74" s="159">
        <f t="shared" si="28"/>
        <v>9.989794311611062</v>
      </c>
      <c r="M74" s="160">
        <f aca="true" t="shared" si="29" ref="M74:S74">MAX(M53:M72)</f>
        <v>4.155058453340666</v>
      </c>
      <c r="N74" s="160">
        <f t="shared" si="29"/>
        <v>2.787893600902612</v>
      </c>
      <c r="O74" s="243">
        <f t="shared" si="29"/>
        <v>3.3006009837616954</v>
      </c>
      <c r="P74" s="268">
        <f t="shared" si="29"/>
        <v>6.178037068002762</v>
      </c>
      <c r="Q74" s="243">
        <f t="shared" si="29"/>
        <v>5.748684175532563</v>
      </c>
      <c r="R74" s="268">
        <f t="shared" si="29"/>
        <v>2.686840029148552</v>
      </c>
      <c r="S74" s="243">
        <f t="shared" si="29"/>
        <v>5.476090552819168</v>
      </c>
      <c r="T74" s="216" t="s">
        <v>22</v>
      </c>
      <c r="V74" s="139"/>
      <c r="W74" s="139"/>
      <c r="X74" s="139"/>
      <c r="Y74" s="139"/>
      <c r="Z74" s="139"/>
    </row>
    <row r="75" spans="1:26" s="14" customFormat="1" ht="13.5" customHeight="1">
      <c r="A75" s="42"/>
      <c r="B75" s="39"/>
      <c r="C75" s="39"/>
      <c r="D75" s="39"/>
      <c r="E75" s="39"/>
      <c r="F75" s="39"/>
      <c r="G75" s="39"/>
      <c r="I75" s="15"/>
      <c r="J75" s="15"/>
      <c r="T75" s="182" t="s">
        <v>0</v>
      </c>
      <c r="V75" s="94"/>
      <c r="W75" s="94"/>
      <c r="X75" s="94"/>
      <c r="Y75" s="94"/>
      <c r="Z75" s="94"/>
    </row>
    <row r="76" spans="1:20" ht="13.5" customHeight="1">
      <c r="A76" s="1" t="str">
        <f>+$A$1</f>
        <v>K5/I5</v>
      </c>
      <c r="B76" s="2" t="str">
        <f>+$B$1</f>
        <v>www.unil.ch/idheap/comparatif</v>
      </c>
      <c r="C76" s="3"/>
      <c r="F76" s="5"/>
      <c r="G76" s="5"/>
      <c r="I76" s="5" t="str">
        <f>Intro!$C$20</f>
        <v>© IDHEAP</v>
      </c>
      <c r="J76" s="5" t="str">
        <f>Intro!$C$21</f>
        <v>Update :</v>
      </c>
      <c r="K76" s="6">
        <f ca="1">NOW()</f>
        <v>43090.7927556713</v>
      </c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3.5" customHeight="1">
      <c r="A77" s="293" t="str">
        <f>+$A$2</f>
        <v>Beherrschung der laufenden Ausgaben pro Einwohner</v>
      </c>
      <c r="B77" s="293"/>
      <c r="C77" s="293"/>
      <c r="D77" s="293"/>
      <c r="E77" s="293"/>
      <c r="F77" s="297"/>
      <c r="G77" s="297"/>
      <c r="H77" s="46"/>
      <c r="I77" s="47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1:20" ht="13.5" customHeight="1" thickBot="1">
      <c r="A78" s="292" t="str">
        <f>+$A$3</f>
        <v>Veränderung der laufenden Ausgaben pro Einwohner in % der Ausgaben pro Einwohner des Vorjahres</v>
      </c>
      <c r="B78" s="292"/>
      <c r="C78" s="292"/>
      <c r="D78" s="292"/>
      <c r="E78" s="292"/>
      <c r="F78" s="292"/>
      <c r="G78" s="292"/>
      <c r="H78" s="292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3.5" customHeight="1" thickTop="1">
      <c r="A79" s="293" t="str">
        <f>+$A$4</f>
        <v>Maîtrise des dépenses courantes par habitant</v>
      </c>
      <c r="B79" s="293"/>
      <c r="C79" s="293"/>
      <c r="D79" s="293"/>
      <c r="E79" s="293"/>
      <c r="F79" s="296"/>
      <c r="G79" s="296"/>
      <c r="H79" s="46"/>
      <c r="I79" s="47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1:20" ht="13.5" customHeight="1" thickBot="1">
      <c r="A80" s="292" t="str">
        <f>+$A$5</f>
        <v>Variation des dépenses courantes par habitant en pourcentage des dépenses courantes par habitant de l'exercice précédent</v>
      </c>
      <c r="B80" s="292"/>
      <c r="C80" s="292"/>
      <c r="D80" s="292"/>
      <c r="E80" s="292"/>
      <c r="F80" s="292"/>
      <c r="G80" s="292"/>
      <c r="H80" s="292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3.5" customHeight="1" thickTop="1">
      <c r="A81" s="42"/>
      <c r="B81" s="39"/>
      <c r="C81" s="39"/>
      <c r="D81" s="39"/>
      <c r="E81" s="39"/>
      <c r="F81" s="39"/>
      <c r="G81" s="39"/>
      <c r="H81" s="14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3.5" customHeight="1">
      <c r="A82" s="25" t="s">
        <v>2</v>
      </c>
      <c r="B82" s="26" t="s">
        <v>84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3.5" customHeight="1">
      <c r="A83" s="25" t="s">
        <v>3</v>
      </c>
      <c r="B83" s="29"/>
      <c r="C83" s="30"/>
      <c r="D83" s="30"/>
      <c r="E83" s="30"/>
      <c r="F83" s="30"/>
      <c r="G83" s="30"/>
      <c r="H83" s="30"/>
      <c r="I83" s="30"/>
      <c r="J83" s="30"/>
      <c r="K83" s="30" t="s">
        <v>46</v>
      </c>
      <c r="L83" s="70" t="s">
        <v>54</v>
      </c>
      <c r="M83" s="30" t="s">
        <v>63</v>
      </c>
      <c r="N83" s="31" t="s">
        <v>177</v>
      </c>
      <c r="O83" s="250" t="s">
        <v>180</v>
      </c>
      <c r="P83" s="276" t="s">
        <v>183</v>
      </c>
      <c r="Q83" s="194" t="s">
        <v>184</v>
      </c>
      <c r="R83" s="194" t="s">
        <v>187</v>
      </c>
      <c r="S83" s="250" t="s">
        <v>191</v>
      </c>
      <c r="T83" s="30"/>
    </row>
    <row r="84" spans="1:20" ht="13.5" customHeight="1">
      <c r="A84" s="32"/>
      <c r="B84" s="33"/>
      <c r="C84" s="34"/>
      <c r="D84" s="34"/>
      <c r="E84" s="34"/>
      <c r="F84" s="34"/>
      <c r="G84" s="34"/>
      <c r="H84" s="34"/>
      <c r="I84" s="34"/>
      <c r="J84" s="35"/>
      <c r="K84" s="35"/>
      <c r="L84" s="73"/>
      <c r="M84" s="73"/>
      <c r="N84" s="73"/>
      <c r="O84" s="195"/>
      <c r="P84" s="282"/>
      <c r="Q84" s="195"/>
      <c r="R84" s="195"/>
      <c r="S84" s="195"/>
      <c r="T84" s="177"/>
    </row>
    <row r="85" spans="1:20" ht="13.5" customHeight="1">
      <c r="A85" s="81" t="s">
        <v>27</v>
      </c>
      <c r="B85" s="37"/>
      <c r="C85" s="37"/>
      <c r="D85" s="37"/>
      <c r="E85" s="37"/>
      <c r="F85" s="37"/>
      <c r="G85" s="37"/>
      <c r="H85" s="37"/>
      <c r="I85" s="37"/>
      <c r="J85" s="37"/>
      <c r="K85" s="37">
        <f>SUM(D21:K21)/8</f>
        <v>1.0167319723142827</v>
      </c>
      <c r="L85" s="37">
        <f>SUM(E21:L21)/8</f>
        <v>1.3728102966988152</v>
      </c>
      <c r="M85" s="37">
        <f>SUM(D21:M21)/10</f>
        <v>1.1407718002280725</v>
      </c>
      <c r="N85" s="98">
        <f>SUM(E21:N21)/10</f>
        <v>1.3302674008032953</v>
      </c>
      <c r="O85" s="196">
        <f aca="true" t="shared" si="30" ref="O85:Q100">SUM(F21:O21)/10</f>
        <v>1.273371607909914</v>
      </c>
      <c r="P85" s="278">
        <f t="shared" si="30"/>
        <v>1.2563234728681019</v>
      </c>
      <c r="Q85" s="196">
        <f t="shared" si="30"/>
        <v>0.8641076124465872</v>
      </c>
      <c r="R85" s="196">
        <f>SUM(I21:R21)/10</f>
        <v>0.6060807797506621</v>
      </c>
      <c r="S85" s="196">
        <f>SUM(J21:S21)/10</f>
        <v>0.9194540460650729</v>
      </c>
      <c r="T85" s="178" t="s">
        <v>69</v>
      </c>
    </row>
    <row r="86" spans="1:20" ht="13.5" customHeight="1">
      <c r="A86" s="82" t="s">
        <v>28</v>
      </c>
      <c r="B86" s="36"/>
      <c r="C86" s="36"/>
      <c r="D86" s="36"/>
      <c r="E86" s="36"/>
      <c r="F86" s="36"/>
      <c r="G86" s="36"/>
      <c r="H86" s="36"/>
      <c r="I86" s="36"/>
      <c r="J86" s="36"/>
      <c r="K86" s="36">
        <f aca="true" t="shared" si="31" ref="K86:L104">SUM(D22:K22)/8</f>
        <v>-0.03220192485324383</v>
      </c>
      <c r="L86" s="36">
        <f t="shared" si="31"/>
        <v>0.3559128556411859</v>
      </c>
      <c r="M86" s="36">
        <f aca="true" t="shared" si="32" ref="M86:M104">SUM(D22:M22)/10</f>
        <v>0.2947027135791133</v>
      </c>
      <c r="N86" s="39">
        <f aca="true" t="shared" si="33" ref="N86:N104">SUM(E22:N22)/10</f>
        <v>0.35535547276999624</v>
      </c>
      <c r="O86" s="197">
        <f t="shared" si="30"/>
        <v>1.8892958945635432</v>
      </c>
      <c r="P86" s="279">
        <f t="shared" si="30"/>
        <v>1.2015624395202853</v>
      </c>
      <c r="Q86" s="197">
        <f t="shared" si="30"/>
        <v>1.2263597611416166</v>
      </c>
      <c r="R86" s="197">
        <f>SUM(I22:R22)/10</f>
        <v>0.8566067277589198</v>
      </c>
      <c r="S86" s="197">
        <f>SUM(J22:S22)/10</f>
        <v>0.617649041609388</v>
      </c>
      <c r="T86" s="179" t="s">
        <v>70</v>
      </c>
    </row>
    <row r="87" spans="1:20" ht="13.5" customHeight="1">
      <c r="A87" s="81" t="s">
        <v>181</v>
      </c>
      <c r="B87" s="37"/>
      <c r="C87" s="37"/>
      <c r="D87" s="37"/>
      <c r="E87" s="37"/>
      <c r="F87" s="37"/>
      <c r="G87" s="37"/>
      <c r="H87" s="37"/>
      <c r="I87" s="37"/>
      <c r="J87" s="37"/>
      <c r="K87" s="37">
        <f t="shared" si="31"/>
        <v>0.4532070245448444</v>
      </c>
      <c r="L87" s="37">
        <f t="shared" si="31"/>
        <v>-0.2675075882817536</v>
      </c>
      <c r="M87" s="37">
        <f t="shared" si="32"/>
        <v>0.2523853437467768</v>
      </c>
      <c r="N87" s="98"/>
      <c r="O87" s="196"/>
      <c r="P87" s="278"/>
      <c r="Q87" s="196"/>
      <c r="R87" s="196"/>
      <c r="S87" s="196"/>
      <c r="T87" s="178" t="s">
        <v>70</v>
      </c>
    </row>
    <row r="88" spans="1:20" ht="13.5" customHeight="1">
      <c r="A88" s="82" t="s">
        <v>29</v>
      </c>
      <c r="B88" s="36"/>
      <c r="C88" s="36"/>
      <c r="D88" s="36"/>
      <c r="E88" s="36"/>
      <c r="F88" s="36"/>
      <c r="G88" s="36"/>
      <c r="H88" s="36"/>
      <c r="I88" s="36"/>
      <c r="J88" s="36"/>
      <c r="K88" s="36">
        <f t="shared" si="31"/>
        <v>2.4419805555787923</v>
      </c>
      <c r="L88" s="36">
        <f t="shared" si="31"/>
        <v>1.9435338673029403</v>
      </c>
      <c r="M88" s="36">
        <f t="shared" si="32"/>
        <v>1.816676508217423</v>
      </c>
      <c r="N88" s="39">
        <f t="shared" si="33"/>
        <v>1.2726050280097971</v>
      </c>
      <c r="O88" s="197">
        <f t="shared" si="30"/>
        <v>0.990750151067832</v>
      </c>
      <c r="P88" s="279">
        <f t="shared" si="30"/>
        <v>0.4377094460119137</v>
      </c>
      <c r="Q88" s="197">
        <f t="shared" si="30"/>
        <v>0.10193945492804488</v>
      </c>
      <c r="R88" s="197">
        <f aca="true" t="shared" si="34" ref="R88:R104">SUM(I24:R24)/10</f>
        <v>-0.1670759208094046</v>
      </c>
      <c r="S88" s="197">
        <f aca="true" t="shared" si="35" ref="S88:S104">SUM(J24:S24)/10</f>
        <v>-0.338879905584172</v>
      </c>
      <c r="T88" s="179" t="s">
        <v>71</v>
      </c>
    </row>
    <row r="89" spans="1:20" ht="13.5" customHeight="1">
      <c r="A89" s="81" t="s">
        <v>30</v>
      </c>
      <c r="B89" s="37"/>
      <c r="C89" s="37"/>
      <c r="D89" s="37"/>
      <c r="E89" s="37"/>
      <c r="F89" s="37"/>
      <c r="G89" s="37"/>
      <c r="H89" s="37"/>
      <c r="I89" s="37"/>
      <c r="J89" s="37"/>
      <c r="K89" s="37">
        <f t="shared" si="31"/>
        <v>1.1991111711342635</v>
      </c>
      <c r="L89" s="37">
        <f t="shared" si="31"/>
        <v>0.8764226572276165</v>
      </c>
      <c r="M89" s="37">
        <f t="shared" si="32"/>
        <v>0.864991267112497</v>
      </c>
      <c r="N89" s="98">
        <f t="shared" si="33"/>
        <v>1.1220275323149609</v>
      </c>
      <c r="O89" s="196">
        <f t="shared" si="30"/>
        <v>1.165151021746229</v>
      </c>
      <c r="P89" s="278">
        <f t="shared" si="30"/>
        <v>0.6009518274325152</v>
      </c>
      <c r="Q89" s="196">
        <f t="shared" si="30"/>
        <v>0.24837020395064752</v>
      </c>
      <c r="R89" s="196">
        <f t="shared" si="34"/>
        <v>1.1388367641932904</v>
      </c>
      <c r="S89" s="196">
        <f t="shared" si="35"/>
        <v>1.1326319089595986</v>
      </c>
      <c r="T89" s="178" t="s">
        <v>72</v>
      </c>
    </row>
    <row r="90" spans="1:20" ht="13.5" customHeight="1">
      <c r="A90" s="82" t="s">
        <v>48</v>
      </c>
      <c r="B90" s="36"/>
      <c r="C90" s="36"/>
      <c r="D90" s="36"/>
      <c r="E90" s="36"/>
      <c r="F90" s="36"/>
      <c r="G90" s="36"/>
      <c r="H90" s="36"/>
      <c r="I90" s="36"/>
      <c r="J90" s="36"/>
      <c r="K90" s="36">
        <f t="shared" si="31"/>
        <v>1.211047092814872</v>
      </c>
      <c r="L90" s="36">
        <f t="shared" si="31"/>
        <v>1.002063188467987</v>
      </c>
      <c r="M90" s="36">
        <f t="shared" si="32"/>
        <v>-0.009778577751209739</v>
      </c>
      <c r="N90" s="39">
        <f t="shared" si="33"/>
        <v>-0.42465926557075806</v>
      </c>
      <c r="O90" s="197">
        <f t="shared" si="30"/>
        <v>-1.126912311148656</v>
      </c>
      <c r="P90" s="279">
        <f t="shared" si="30"/>
        <v>-0.6106777684875129</v>
      </c>
      <c r="Q90" s="197">
        <f t="shared" si="30"/>
        <v>-1.2744839857880783</v>
      </c>
      <c r="R90" s="197">
        <f t="shared" si="34"/>
        <v>-1.4333260177282061</v>
      </c>
      <c r="S90" s="197">
        <f t="shared" si="35"/>
        <v>-1.1033415673093232</v>
      </c>
      <c r="T90" s="179" t="s">
        <v>78</v>
      </c>
    </row>
    <row r="91" spans="1:20" ht="13.5" customHeight="1">
      <c r="A91" s="81" t="s">
        <v>49</v>
      </c>
      <c r="B91" s="37"/>
      <c r="C91" s="37"/>
      <c r="D91" s="37"/>
      <c r="E91" s="37"/>
      <c r="F91" s="37"/>
      <c r="G91" s="37"/>
      <c r="H91" s="37"/>
      <c r="I91" s="37"/>
      <c r="J91" s="37"/>
      <c r="K91" s="37">
        <f t="shared" si="31"/>
        <v>1.594592148526439</v>
      </c>
      <c r="L91" s="37">
        <f t="shared" si="31"/>
        <v>1.7294383579015389</v>
      </c>
      <c r="M91" s="37">
        <f t="shared" si="32"/>
        <v>1.5495623782047478</v>
      </c>
      <c r="N91" s="98">
        <f t="shared" si="33"/>
        <v>1.5644982144714972</v>
      </c>
      <c r="O91" s="196">
        <f t="shared" si="30"/>
        <v>1.7241870437456044</v>
      </c>
      <c r="P91" s="278">
        <f t="shared" si="30"/>
        <v>1.5768503202396782</v>
      </c>
      <c r="Q91" s="196">
        <f t="shared" si="30"/>
        <v>1.1184086819009498</v>
      </c>
      <c r="R91" s="196">
        <f t="shared" si="34"/>
        <v>0.4273817826550319</v>
      </c>
      <c r="S91" s="196">
        <f t="shared" si="35"/>
        <v>0.44435714480305705</v>
      </c>
      <c r="T91" s="178" t="s">
        <v>73</v>
      </c>
    </row>
    <row r="92" spans="1:20" ht="13.5" customHeight="1">
      <c r="A92" s="82" t="s">
        <v>31</v>
      </c>
      <c r="B92" s="36"/>
      <c r="C92" s="36"/>
      <c r="D92" s="36"/>
      <c r="E92" s="36"/>
      <c r="F92" s="36"/>
      <c r="G92" s="36"/>
      <c r="H92" s="36"/>
      <c r="I92" s="36"/>
      <c r="J92" s="36"/>
      <c r="K92" s="36">
        <f t="shared" si="31"/>
        <v>0.33019359834212075</v>
      </c>
      <c r="L92" s="36">
        <f t="shared" si="31"/>
        <v>0.9858285201942888</v>
      </c>
      <c r="M92" s="36">
        <f t="shared" si="32"/>
        <v>0.19909433651108718</v>
      </c>
      <c r="N92" s="39">
        <f t="shared" si="33"/>
        <v>0.5690220448135459</v>
      </c>
      <c r="O92" s="197">
        <f t="shared" si="30"/>
        <v>0.2418143939490057</v>
      </c>
      <c r="P92" s="279">
        <f t="shared" si="30"/>
        <v>-0.24909145814272232</v>
      </c>
      <c r="Q92" s="197">
        <f t="shared" si="30"/>
        <v>-0.4320893738619813</v>
      </c>
      <c r="R92" s="197">
        <f t="shared" si="34"/>
        <v>-0.4621824972279656</v>
      </c>
      <c r="S92" s="197">
        <f t="shared" si="35"/>
        <v>-0.551489641825105</v>
      </c>
      <c r="T92" s="179" t="s">
        <v>74</v>
      </c>
    </row>
    <row r="93" spans="1:20" ht="13.5" customHeight="1">
      <c r="A93" s="81" t="s">
        <v>32</v>
      </c>
      <c r="B93" s="37"/>
      <c r="C93" s="37"/>
      <c r="D93" s="37"/>
      <c r="E93" s="37"/>
      <c r="F93" s="37"/>
      <c r="G93" s="37"/>
      <c r="H93" s="37"/>
      <c r="I93" s="37"/>
      <c r="J93" s="37"/>
      <c r="K93" s="37">
        <f t="shared" si="31"/>
        <v>2.90993194373005</v>
      </c>
      <c r="L93" s="37">
        <f t="shared" si="31"/>
        <v>1.829735489920946</v>
      </c>
      <c r="M93" s="37">
        <f t="shared" si="32"/>
        <v>1.9625524971116295</v>
      </c>
      <c r="N93" s="98">
        <f t="shared" si="33"/>
        <v>1.6201592569501648</v>
      </c>
      <c r="O93" s="196">
        <f t="shared" si="30"/>
        <v>1.911511560585841</v>
      </c>
      <c r="P93" s="278">
        <f t="shared" si="30"/>
        <v>2.2249323539677475</v>
      </c>
      <c r="Q93" s="196">
        <f t="shared" si="30"/>
        <v>0.894097265378645</v>
      </c>
      <c r="R93" s="196">
        <f t="shared" si="34"/>
        <v>0.975155900513063</v>
      </c>
      <c r="S93" s="196">
        <f t="shared" si="35"/>
        <v>0.4676573577266937</v>
      </c>
      <c r="T93" s="178" t="s">
        <v>75</v>
      </c>
    </row>
    <row r="94" spans="1:20" ht="13.5" customHeight="1">
      <c r="A94" s="82" t="s">
        <v>50</v>
      </c>
      <c r="B94" s="36"/>
      <c r="C94" s="36"/>
      <c r="D94" s="36"/>
      <c r="E94" s="36"/>
      <c r="F94" s="36"/>
      <c r="G94" s="36"/>
      <c r="H94" s="36"/>
      <c r="I94" s="36"/>
      <c r="J94" s="36"/>
      <c r="K94" s="36">
        <f t="shared" si="31"/>
        <v>-0.8098279723688371</v>
      </c>
      <c r="L94" s="36">
        <f t="shared" si="31"/>
        <v>-1.1524144677063304</v>
      </c>
      <c r="M94" s="36">
        <f t="shared" si="32"/>
        <v>-0.26389931377438935</v>
      </c>
      <c r="N94" s="39">
        <f t="shared" si="33"/>
        <v>-0.6587316516026103</v>
      </c>
      <c r="O94" s="197">
        <f t="shared" si="30"/>
        <v>1.3778630081121055</v>
      </c>
      <c r="P94" s="279">
        <f t="shared" si="30"/>
        <v>1.5934868447616768</v>
      </c>
      <c r="Q94" s="197">
        <f t="shared" si="30"/>
        <v>1.4188600615213467</v>
      </c>
      <c r="R94" s="197">
        <f t="shared" si="34"/>
        <v>1.1076739067493742</v>
      </c>
      <c r="S94" s="197">
        <f t="shared" si="35"/>
        <v>1.540754625847701</v>
      </c>
      <c r="T94" s="179" t="s">
        <v>70</v>
      </c>
    </row>
    <row r="95" spans="1:20" ht="13.5" customHeight="1">
      <c r="A95" s="81" t="s">
        <v>56</v>
      </c>
      <c r="B95" s="37"/>
      <c r="C95" s="37"/>
      <c r="D95" s="37"/>
      <c r="E95" s="37"/>
      <c r="F95" s="37"/>
      <c r="G95" s="37"/>
      <c r="H95" s="37"/>
      <c r="I95" s="37"/>
      <c r="J95" s="37"/>
      <c r="K95" s="37">
        <v>-6.12</v>
      </c>
      <c r="L95" s="37">
        <v>-6.59</v>
      </c>
      <c r="M95" s="37">
        <v>-4.11</v>
      </c>
      <c r="N95" s="98">
        <v>-4.9</v>
      </c>
      <c r="O95" s="196">
        <v>-4.9</v>
      </c>
      <c r="P95" s="278">
        <v>-4.9</v>
      </c>
      <c r="Q95" s="196">
        <f t="shared" si="30"/>
        <v>-2.730394747340232</v>
      </c>
      <c r="R95" s="196">
        <f t="shared" si="34"/>
        <v>-2.4039479912554342</v>
      </c>
      <c r="S95" s="196">
        <f t="shared" si="35"/>
        <v>1.0207674714215138</v>
      </c>
      <c r="T95" s="178" t="s">
        <v>77</v>
      </c>
    </row>
    <row r="96" spans="1:20" ht="13.5" customHeight="1">
      <c r="A96" s="82" t="s">
        <v>33</v>
      </c>
      <c r="B96" s="38"/>
      <c r="C96" s="38"/>
      <c r="D96" s="38"/>
      <c r="E96" s="38"/>
      <c r="F96" s="38"/>
      <c r="G96" s="38"/>
      <c r="H96" s="38"/>
      <c r="I96" s="38"/>
      <c r="J96" s="38"/>
      <c r="K96" s="36">
        <f t="shared" si="31"/>
        <v>2.8348752846218312</v>
      </c>
      <c r="L96" s="36">
        <f t="shared" si="31"/>
        <v>4.861199797406332</v>
      </c>
      <c r="M96" s="36">
        <f t="shared" si="32"/>
        <v>2.760807612813824</v>
      </c>
      <c r="N96" s="39">
        <f t="shared" si="33"/>
        <v>2.4827780191262248</v>
      </c>
      <c r="O96" s="197">
        <f aca="true" t="shared" si="36" ref="O96:O104">SUM(F32:O32)/10</f>
        <v>3.2856765813838593</v>
      </c>
      <c r="P96" s="279">
        <f aca="true" t="shared" si="37" ref="P96:Q104">SUM(G32:P32)/10</f>
        <v>2.0280476875942193</v>
      </c>
      <c r="Q96" s="197">
        <f t="shared" si="30"/>
        <v>2.8744885566022123</v>
      </c>
      <c r="R96" s="197">
        <f t="shared" si="34"/>
        <v>2.5998940410472526</v>
      </c>
      <c r="S96" s="197">
        <f t="shared" si="35"/>
        <v>1.1762103871003753</v>
      </c>
      <c r="T96" s="179" t="s">
        <v>76</v>
      </c>
    </row>
    <row r="97" spans="1:26" s="14" customFormat="1" ht="13.5" customHeight="1">
      <c r="A97" s="81" t="s">
        <v>34</v>
      </c>
      <c r="B97" s="37"/>
      <c r="C97" s="37"/>
      <c r="D97" s="37"/>
      <c r="E97" s="37"/>
      <c r="F97" s="37"/>
      <c r="G97" s="37"/>
      <c r="H97" s="37"/>
      <c r="I97" s="37"/>
      <c r="J97" s="37"/>
      <c r="K97" s="37">
        <f t="shared" si="31"/>
        <v>-0.390556988014473</v>
      </c>
      <c r="L97" s="37">
        <f t="shared" si="31"/>
        <v>0.039270946062805345</v>
      </c>
      <c r="M97" s="37">
        <f t="shared" si="32"/>
        <v>-0.32408215324347867</v>
      </c>
      <c r="N97" s="98">
        <f t="shared" si="33"/>
        <v>0.5604545602299306</v>
      </c>
      <c r="O97" s="196">
        <f t="shared" si="36"/>
        <v>0.025041368698476396</v>
      </c>
      <c r="P97" s="278">
        <f t="shared" si="37"/>
        <v>-0.41102300727158153</v>
      </c>
      <c r="Q97" s="196">
        <f t="shared" si="30"/>
        <v>-0.18912218431880817</v>
      </c>
      <c r="R97" s="196">
        <f t="shared" si="34"/>
        <v>-1.8501127476871377</v>
      </c>
      <c r="S97" s="196">
        <f t="shared" si="35"/>
        <v>-2.155713606128746</v>
      </c>
      <c r="T97" s="178" t="s">
        <v>78</v>
      </c>
      <c r="V97" s="94"/>
      <c r="W97" s="94"/>
      <c r="X97" s="94"/>
      <c r="Y97" s="94"/>
      <c r="Z97" s="94"/>
    </row>
    <row r="98" spans="1:26" s="14" customFormat="1" ht="13.5" customHeight="1">
      <c r="A98" s="82" t="s">
        <v>35</v>
      </c>
      <c r="B98" s="38"/>
      <c r="C98" s="38"/>
      <c r="D98" s="38"/>
      <c r="E98" s="38"/>
      <c r="F98" s="38"/>
      <c r="G98" s="38"/>
      <c r="H98" s="38"/>
      <c r="I98" s="38"/>
      <c r="J98" s="38"/>
      <c r="K98" s="36">
        <f t="shared" si="31"/>
        <v>-5.513279251907869</v>
      </c>
      <c r="L98" s="36">
        <f t="shared" si="31"/>
        <v>-6.134598254167269</v>
      </c>
      <c r="M98" s="36">
        <f t="shared" si="32"/>
        <v>-4.177183434767898</v>
      </c>
      <c r="N98" s="39">
        <f t="shared" si="33"/>
        <v>-4.530951547602234</v>
      </c>
      <c r="O98" s="197">
        <f t="shared" si="36"/>
        <v>-4.665797642164598</v>
      </c>
      <c r="P98" s="279">
        <f t="shared" si="37"/>
        <v>-4.994866041640412</v>
      </c>
      <c r="Q98" s="197">
        <f t="shared" si="30"/>
        <v>-3.8750283091130955</v>
      </c>
      <c r="R98" s="197">
        <f t="shared" si="34"/>
        <v>-3.1849714794875417</v>
      </c>
      <c r="S98" s="197">
        <f t="shared" si="35"/>
        <v>-1.745872399871257</v>
      </c>
      <c r="T98" s="179" t="s">
        <v>77</v>
      </c>
      <c r="V98" s="94"/>
      <c r="W98" s="94"/>
      <c r="X98" s="94"/>
      <c r="Y98" s="94"/>
      <c r="Z98" s="94"/>
    </row>
    <row r="99" spans="1:26" s="14" customFormat="1" ht="13.5" customHeight="1">
      <c r="A99" s="81" t="s">
        <v>36</v>
      </c>
      <c r="B99" s="37"/>
      <c r="C99" s="37"/>
      <c r="D99" s="37"/>
      <c r="E99" s="37"/>
      <c r="F99" s="37"/>
      <c r="G99" s="37"/>
      <c r="H99" s="37"/>
      <c r="I99" s="37"/>
      <c r="J99" s="37"/>
      <c r="K99" s="37">
        <f t="shared" si="31"/>
        <v>1.0303046660474882</v>
      </c>
      <c r="L99" s="37">
        <f t="shared" si="31"/>
        <v>0.9422245332342547</v>
      </c>
      <c r="M99" s="37">
        <f t="shared" si="32"/>
        <v>0.9825600392724988</v>
      </c>
      <c r="N99" s="98">
        <f t="shared" si="33"/>
        <v>0.8322372100993183</v>
      </c>
      <c r="O99" s="196">
        <f t="shared" si="36"/>
        <v>0.8494981400014806</v>
      </c>
      <c r="P99" s="278">
        <f t="shared" si="37"/>
        <v>0.8617990516228928</v>
      </c>
      <c r="Q99" s="196">
        <f t="shared" si="30"/>
        <v>0.7590672049297315</v>
      </c>
      <c r="R99" s="196">
        <f t="shared" si="34"/>
        <v>0.8672917439678057</v>
      </c>
      <c r="S99" s="196">
        <f t="shared" si="35"/>
        <v>0.24287819921493706</v>
      </c>
      <c r="T99" s="178" t="s">
        <v>79</v>
      </c>
      <c r="V99" s="94"/>
      <c r="W99" s="94"/>
      <c r="X99" s="94"/>
      <c r="Y99" s="94"/>
      <c r="Z99" s="94"/>
    </row>
    <row r="100" spans="1:26" s="14" customFormat="1" ht="13.5" customHeight="1">
      <c r="A100" s="82" t="s">
        <v>37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6">
        <f t="shared" si="31"/>
        <v>1.1516573927900495</v>
      </c>
      <c r="L100" s="36">
        <f t="shared" si="31"/>
        <v>1.7003890876410206</v>
      </c>
      <c r="M100" s="36">
        <f t="shared" si="32"/>
        <v>1.2225803620420441</v>
      </c>
      <c r="N100" s="39">
        <f t="shared" si="33"/>
        <v>1.6756580103979508</v>
      </c>
      <c r="O100" s="197">
        <f t="shared" si="36"/>
        <v>0.9070172378726697</v>
      </c>
      <c r="P100" s="279">
        <f t="shared" si="37"/>
        <v>-0.1669769899436016</v>
      </c>
      <c r="Q100" s="197">
        <f t="shared" si="30"/>
        <v>-0.23566007212426268</v>
      </c>
      <c r="R100" s="197">
        <f t="shared" si="34"/>
        <v>0.12107714815613682</v>
      </c>
      <c r="S100" s="197">
        <f t="shared" si="35"/>
        <v>-0.37259192158476484</v>
      </c>
      <c r="T100" s="179" t="s">
        <v>80</v>
      </c>
      <c r="V100" s="94"/>
      <c r="W100" s="94"/>
      <c r="X100" s="94"/>
      <c r="Y100" s="94"/>
      <c r="Z100" s="94"/>
    </row>
    <row r="101" spans="1:26" s="14" customFormat="1" ht="13.5" customHeight="1">
      <c r="A101" s="81" t="s">
        <v>62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>
        <f t="shared" si="31"/>
        <v>0.8749483222661737</v>
      </c>
      <c r="L101" s="37">
        <f t="shared" si="31"/>
        <v>0.9238977583426962</v>
      </c>
      <c r="M101" s="37">
        <f t="shared" si="32"/>
        <v>1.0368124691403087</v>
      </c>
      <c r="N101" s="98">
        <f t="shared" si="33"/>
        <v>1.2047333994059524</v>
      </c>
      <c r="O101" s="196">
        <f t="shared" si="36"/>
        <v>1.645982837902947</v>
      </c>
      <c r="P101" s="278">
        <f t="shared" si="37"/>
        <v>1.7578010453566608</v>
      </c>
      <c r="Q101" s="196">
        <f t="shared" si="37"/>
        <v>1.1793140013793981</v>
      </c>
      <c r="R101" s="196">
        <f t="shared" si="34"/>
        <v>1.091847684798121</v>
      </c>
      <c r="S101" s="196">
        <f t="shared" si="35"/>
        <v>1.174581709933137</v>
      </c>
      <c r="T101" s="178" t="s">
        <v>81</v>
      </c>
      <c r="V101" s="94"/>
      <c r="W101" s="94"/>
      <c r="X101" s="94"/>
      <c r="Y101" s="94"/>
      <c r="Z101" s="94"/>
    </row>
    <row r="102" spans="1:26" s="14" customFormat="1" ht="13.5" customHeight="1">
      <c r="A102" s="82" t="s">
        <v>51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6">
        <f t="shared" si="31"/>
        <v>-0.7919152031122099</v>
      </c>
      <c r="L102" s="36">
        <f t="shared" si="31"/>
        <v>-1.0731075796942622</v>
      </c>
      <c r="M102" s="36">
        <f t="shared" si="32"/>
        <v>-0.2611515626873504</v>
      </c>
      <c r="N102" s="39">
        <f t="shared" si="33"/>
        <v>-0.20207176822789513</v>
      </c>
      <c r="O102" s="197">
        <f t="shared" si="36"/>
        <v>1.9159268440108892</v>
      </c>
      <c r="P102" s="279">
        <f t="shared" si="37"/>
        <v>1.7013799981845188</v>
      </c>
      <c r="Q102" s="197">
        <f t="shared" si="37"/>
        <v>1.857250086755791</v>
      </c>
      <c r="R102" s="197">
        <f t="shared" si="34"/>
        <v>1.6914112836533133</v>
      </c>
      <c r="S102" s="197">
        <f t="shared" si="35"/>
        <v>2.781359228244341</v>
      </c>
      <c r="T102" s="179" t="s">
        <v>70</v>
      </c>
      <c r="V102" s="94"/>
      <c r="W102" s="94"/>
      <c r="X102" s="94"/>
      <c r="Y102" s="94"/>
      <c r="Z102" s="94"/>
    </row>
    <row r="103" spans="1:26" s="14" customFormat="1" ht="13.5" customHeight="1">
      <c r="A103" s="81" t="s">
        <v>52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>
        <f t="shared" si="31"/>
        <v>1.3655623434061606</v>
      </c>
      <c r="L103" s="37">
        <f t="shared" si="31"/>
        <v>1.3611655487608743</v>
      </c>
      <c r="M103" s="37">
        <f t="shared" si="32"/>
        <v>1.5170636662720827</v>
      </c>
      <c r="N103" s="98">
        <f t="shared" si="33"/>
        <v>1.667112734137208</v>
      </c>
      <c r="O103" s="196">
        <f t="shared" si="36"/>
        <v>1.5510331258799332</v>
      </c>
      <c r="P103" s="278">
        <f t="shared" si="37"/>
        <v>1.0519841990368126</v>
      </c>
      <c r="Q103" s="196">
        <f t="shared" si="37"/>
        <v>1.0465371136521093</v>
      </c>
      <c r="R103" s="196">
        <f t="shared" si="34"/>
        <v>0.896854152808579</v>
      </c>
      <c r="S103" s="196">
        <f t="shared" si="35"/>
        <v>2.4540221667810846</v>
      </c>
      <c r="T103" s="178" t="s">
        <v>82</v>
      </c>
      <c r="V103" s="94"/>
      <c r="W103" s="94"/>
      <c r="X103" s="94"/>
      <c r="Y103" s="94"/>
      <c r="Z103" s="94"/>
    </row>
    <row r="104" spans="1:26" s="14" customFormat="1" ht="13.5" customHeight="1">
      <c r="A104" s="82" t="s">
        <v>38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6">
        <f t="shared" si="31"/>
        <v>2.7299994976228334</v>
      </c>
      <c r="L104" s="36">
        <f t="shared" si="31"/>
        <v>2.7260553032250794</v>
      </c>
      <c r="M104" s="143">
        <f t="shared" si="32"/>
        <v>2.6888328088172164</v>
      </c>
      <c r="N104" s="143">
        <f t="shared" si="33"/>
        <v>2.358882567502083</v>
      </c>
      <c r="O104" s="197">
        <f t="shared" si="36"/>
        <v>2.5100836774769477</v>
      </c>
      <c r="P104" s="279">
        <f t="shared" si="37"/>
        <v>2.4190107066187165</v>
      </c>
      <c r="Q104" s="197">
        <f t="shared" si="37"/>
        <v>2.155133069067644</v>
      </c>
      <c r="R104" s="197">
        <f t="shared" si="34"/>
        <v>1.749551500917343</v>
      </c>
      <c r="S104" s="197">
        <f t="shared" si="35"/>
        <v>1.6768120328481881</v>
      </c>
      <c r="T104" s="179" t="s">
        <v>82</v>
      </c>
      <c r="U104" s="90"/>
      <c r="V104" s="90"/>
      <c r="W104" s="90"/>
      <c r="X104" s="90"/>
      <c r="Y104" s="90"/>
      <c r="Z104" s="90"/>
    </row>
    <row r="105" spans="1:26" s="76" customFormat="1" ht="13.5" customHeight="1">
      <c r="A105" s="100" t="s">
        <v>21</v>
      </c>
      <c r="B105" s="101"/>
      <c r="C105" s="101"/>
      <c r="D105" s="101"/>
      <c r="E105" s="101"/>
      <c r="F105" s="101"/>
      <c r="G105" s="101"/>
      <c r="H105" s="101"/>
      <c r="I105" s="101"/>
      <c r="J105" s="102"/>
      <c r="K105" s="102">
        <f aca="true" t="shared" si="38" ref="K105:P105">MIN(K85:K104)</f>
        <v>-6.12</v>
      </c>
      <c r="L105" s="102">
        <f t="shared" si="38"/>
        <v>-6.59</v>
      </c>
      <c r="M105" s="102">
        <f t="shared" si="38"/>
        <v>-4.177183434767898</v>
      </c>
      <c r="N105" s="102">
        <f t="shared" si="38"/>
        <v>-4.9</v>
      </c>
      <c r="O105" s="208">
        <f t="shared" si="38"/>
        <v>-4.9</v>
      </c>
      <c r="P105" s="285">
        <f t="shared" si="38"/>
        <v>-4.994866041640412</v>
      </c>
      <c r="Q105" s="208">
        <f>MIN(Q85:Q104)</f>
        <v>-3.8750283091130955</v>
      </c>
      <c r="R105" s="208">
        <f>MIN(R85:R104)</f>
        <v>-3.1849714794875417</v>
      </c>
      <c r="S105" s="208">
        <f>MIN(S85:S104)</f>
        <v>-2.155713606128746</v>
      </c>
      <c r="T105" s="210" t="s">
        <v>21</v>
      </c>
      <c r="V105" s="96"/>
      <c r="W105" s="96"/>
      <c r="X105" s="96"/>
      <c r="Y105" s="96"/>
      <c r="Z105" s="96"/>
    </row>
    <row r="106" spans="1:26" s="137" customFormat="1" ht="13.5" customHeight="1">
      <c r="A106" s="158" t="s">
        <v>22</v>
      </c>
      <c r="B106" s="159"/>
      <c r="C106" s="159"/>
      <c r="D106" s="159"/>
      <c r="E106" s="159"/>
      <c r="F106" s="159"/>
      <c r="G106" s="159"/>
      <c r="H106" s="159"/>
      <c r="I106" s="159"/>
      <c r="J106" s="160"/>
      <c r="K106" s="160">
        <f aca="true" t="shared" si="39" ref="K106:P106">MAX(K85:K104)</f>
        <v>2.90993194373005</v>
      </c>
      <c r="L106" s="160">
        <f t="shared" si="39"/>
        <v>4.861199797406332</v>
      </c>
      <c r="M106" s="160">
        <f t="shared" si="39"/>
        <v>2.760807612813824</v>
      </c>
      <c r="N106" s="160">
        <f t="shared" si="39"/>
        <v>2.4827780191262248</v>
      </c>
      <c r="O106" s="209">
        <f t="shared" si="39"/>
        <v>3.2856765813838593</v>
      </c>
      <c r="P106" s="286">
        <f t="shared" si="39"/>
        <v>2.4190107066187165</v>
      </c>
      <c r="Q106" s="209">
        <f>MAX(Q85:Q104)</f>
        <v>2.8744885566022123</v>
      </c>
      <c r="R106" s="209">
        <f>MAX(R85:R104)</f>
        <v>2.5998940410472526</v>
      </c>
      <c r="S106" s="209">
        <f>MAX(S85:S104)</f>
        <v>2.781359228244341</v>
      </c>
      <c r="T106" s="216" t="s">
        <v>22</v>
      </c>
      <c r="V106" s="139"/>
      <c r="W106" s="139"/>
      <c r="X106" s="139"/>
      <c r="Y106" s="139"/>
      <c r="Z106" s="139"/>
    </row>
    <row r="107" spans="1:26" s="14" customFormat="1" ht="13.5" customHeight="1">
      <c r="A107" s="42"/>
      <c r="B107" s="39"/>
      <c r="C107" s="39"/>
      <c r="D107" s="39"/>
      <c r="E107" s="39"/>
      <c r="F107" s="39"/>
      <c r="G107" s="39"/>
      <c r="I107" s="15"/>
      <c r="J107" s="15"/>
      <c r="T107" s="182" t="s">
        <v>0</v>
      </c>
      <c r="V107" s="94"/>
      <c r="W107" s="94"/>
      <c r="X107" s="94"/>
      <c r="Y107" s="94"/>
      <c r="Z107" s="94"/>
    </row>
    <row r="108" ht="13.5" customHeight="1">
      <c r="A108" s="92" t="s">
        <v>175</v>
      </c>
    </row>
    <row r="109" ht="13.5" customHeight="1">
      <c r="A109" s="92" t="s">
        <v>176</v>
      </c>
    </row>
  </sheetData>
  <sheetProtection/>
  <mergeCells count="19">
    <mergeCell ref="A2:I2"/>
    <mergeCell ref="A3:G3"/>
    <mergeCell ref="A4:I4"/>
    <mergeCell ref="B7:I7"/>
    <mergeCell ref="B8:I8"/>
    <mergeCell ref="A5:H5"/>
    <mergeCell ref="B9:I9"/>
    <mergeCell ref="A15:G15"/>
    <mergeCell ref="A45:G45"/>
    <mergeCell ref="A77:G77"/>
    <mergeCell ref="A79:G79"/>
    <mergeCell ref="A13:G13"/>
    <mergeCell ref="A80:H80"/>
    <mergeCell ref="A14:G14"/>
    <mergeCell ref="A16:H16"/>
    <mergeCell ref="A46:H46"/>
    <mergeCell ref="A48:H48"/>
    <mergeCell ref="A78:H78"/>
    <mergeCell ref="A47:G47"/>
  </mergeCells>
  <conditionalFormatting sqref="I85:J86 K85:S104">
    <cfRule type="cellIs" priority="23" dxfId="28" operator="equal" stopIfTrue="1">
      <formula>I$105</formula>
    </cfRule>
    <cfRule type="cellIs" priority="24" dxfId="29" operator="equal" stopIfTrue="1">
      <formula>I$106</formula>
    </cfRule>
  </conditionalFormatting>
  <conditionalFormatting sqref="K108:K20204">
    <cfRule type="cellIs" priority="39" dxfId="0" operator="equal" stopIfTrue="1">
      <formula>'K5_I5'!#REF!</formula>
    </cfRule>
  </conditionalFormatting>
  <conditionalFormatting sqref="F53:S72">
    <cfRule type="cellIs" priority="5" dxfId="28" operator="equal" stopIfTrue="1">
      <formula>F$73</formula>
    </cfRule>
    <cfRule type="cellIs" priority="6" dxfId="29" operator="equal" stopIfTrue="1">
      <formula>F$74</formula>
    </cfRule>
  </conditionalFormatting>
  <conditionalFormatting sqref="D21:S40">
    <cfRule type="cellIs" priority="1" dxfId="29" operator="equal" stopIfTrue="1">
      <formula>D$42</formula>
    </cfRule>
    <cfRule type="cellIs" priority="2" dxfId="28" operator="equal" stopIfTrue="1">
      <formula>D$41</formula>
    </cfRule>
  </conditionalFormatting>
  <hyperlinks>
    <hyperlink ref="B12" r:id="rId1" display="www.idheap.ch/idheap.nsf/go/comparatif"/>
    <hyperlink ref="B44" r:id="rId2" display="www.idheap.ch/idheap.nsf/go/comparatif"/>
    <hyperlink ref="B76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5'!A45" display="&gt;&gt;&gt; Jährlicher Wert des Indikators - Valeur annuelle de l'indicateur"/>
    <hyperlink ref="B8:G8" location="'I5'!A77" display="&gt;&gt;&gt; Gleitender Mittelwert über 4 Jahre - Moyenne mobile sur 4 années"/>
    <hyperlink ref="B9:G9" location="'I5'!A109" display="&gt;&gt;&gt; Gleitender Mittelwert über 8 Jahre - Moyenne mobile sur 8 années"/>
    <hyperlink ref="B1" r:id="rId4" display="www.idheap.ch/idheap.nsf/go/comparatif"/>
    <hyperlink ref="B7:I7" location="K5_I5!M42" display="&gt;&gt;&gt; Jährlicher Wert der Kennzahl - Valeur annuelle de l'indicateur"/>
    <hyperlink ref="B8:I8" location="K5_I5!M74" display="&gt;&gt;&gt; Gleitender Mittelwert über 3 Jahre - Moyenne mobile sur 3 années"/>
    <hyperlink ref="B9:I9" location="K5_I5!M106" display="&gt;&gt;&gt; Gleitender Mittelwert über 8/10 Jahre - Moyenne mobile sur 8/10 années"/>
    <hyperlink ref="T43" location="K5_I5!A1" display=" &gt;&gt;&gt; Top"/>
    <hyperlink ref="T75" location="K5_I5!A1" display=" &gt;&gt;&gt; Top"/>
    <hyperlink ref="T107" location="K5_I5!A1" display=" &gt;&gt;&gt; Top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9" r:id="rId5"/>
  <rowBreaks count="2" manualBreakCount="2">
    <brk id="43" max="14" man="1"/>
    <brk id="7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10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0" width="11.7109375" style="0" customWidth="1"/>
    <col min="21" max="21" width="3.7109375" style="45" customWidth="1"/>
    <col min="22" max="26" width="12.7109375" style="44" customWidth="1"/>
  </cols>
  <sheetData>
    <row r="1" spans="1:29" ht="13.5" customHeight="1">
      <c r="A1" s="1" t="str">
        <f>Intro!K12</f>
        <v>K6/I6</v>
      </c>
      <c r="B1" s="2" t="str">
        <f>Intro!$C$22</f>
        <v>www.unil.ch/idheap/comparatif</v>
      </c>
      <c r="D1" s="3"/>
      <c r="E1" s="4"/>
      <c r="F1" s="4"/>
      <c r="G1" s="4"/>
      <c r="I1" s="5" t="str">
        <f>Intro!$C$20</f>
        <v>© IDHEAP</v>
      </c>
      <c r="J1" s="5" t="str">
        <f>Intro!$C$21</f>
        <v>Update :</v>
      </c>
      <c r="K1" s="6">
        <f ca="1">NOW()</f>
        <v>43090.7927556713</v>
      </c>
      <c r="L1" s="7"/>
      <c r="M1" s="7"/>
      <c r="N1" s="7"/>
      <c r="O1" s="7"/>
      <c r="P1" s="7"/>
      <c r="Q1" s="7"/>
      <c r="R1" s="7"/>
      <c r="S1" s="7"/>
      <c r="T1" s="7"/>
      <c r="U1" s="15"/>
      <c r="V1" s="97"/>
      <c r="W1" s="97"/>
      <c r="X1" s="97"/>
      <c r="Y1" s="97"/>
      <c r="Z1" s="97"/>
      <c r="AA1" s="7"/>
      <c r="AB1" s="7"/>
      <c r="AC1" s="7"/>
    </row>
    <row r="2" spans="1:26" ht="13.5" customHeight="1">
      <c r="A2" s="293" t="s">
        <v>19</v>
      </c>
      <c r="B2" s="293"/>
      <c r="C2" s="293"/>
      <c r="D2" s="293"/>
      <c r="E2" s="293"/>
      <c r="F2" s="293"/>
      <c r="G2" s="295"/>
      <c r="H2" s="295"/>
      <c r="I2" s="295"/>
      <c r="J2" s="295"/>
      <c r="K2" s="71"/>
      <c r="L2" s="71"/>
      <c r="M2" s="71"/>
      <c r="N2" s="71"/>
      <c r="O2" s="71"/>
      <c r="P2" s="71"/>
      <c r="Q2" s="71"/>
      <c r="R2" s="71"/>
      <c r="S2" s="71"/>
      <c r="T2" s="71"/>
      <c r="U2" s="14"/>
      <c r="V2" s="94"/>
      <c r="W2" s="94"/>
      <c r="X2" s="94"/>
      <c r="Y2" s="94"/>
      <c r="Z2" s="94"/>
    </row>
    <row r="3" spans="1:26" ht="14.25" customHeight="1" thickBot="1">
      <c r="A3" s="292" t="s">
        <v>25</v>
      </c>
      <c r="B3" s="292"/>
      <c r="C3" s="292"/>
      <c r="D3" s="292"/>
      <c r="E3" s="292"/>
      <c r="F3" s="292"/>
      <c r="G3" s="292"/>
      <c r="H3" s="292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4"/>
      <c r="V3" s="94"/>
      <c r="W3" s="94"/>
      <c r="X3" s="94"/>
      <c r="Y3" s="94"/>
      <c r="Z3" s="94"/>
    </row>
    <row r="4" spans="1:26" ht="13.5" customHeight="1" thickTop="1">
      <c r="A4" s="293" t="s">
        <v>20</v>
      </c>
      <c r="B4" s="293"/>
      <c r="C4" s="293"/>
      <c r="D4" s="293"/>
      <c r="E4" s="293"/>
      <c r="F4" s="293"/>
      <c r="G4" s="296"/>
      <c r="H4" s="296"/>
      <c r="I4" s="296"/>
      <c r="J4" s="296"/>
      <c r="K4" s="71"/>
      <c r="L4" s="71"/>
      <c r="M4" s="71"/>
      <c r="N4" s="71"/>
      <c r="O4" s="71"/>
      <c r="P4" s="71"/>
      <c r="Q4" s="71"/>
      <c r="R4" s="71"/>
      <c r="S4" s="71"/>
      <c r="T4" s="71"/>
      <c r="U4" s="14"/>
      <c r="V4" s="94"/>
      <c r="W4" s="94"/>
      <c r="X4" s="94"/>
      <c r="Y4" s="94"/>
      <c r="Z4" s="94"/>
    </row>
    <row r="5" spans="1:26" ht="13.5" customHeight="1" thickBot="1">
      <c r="A5" s="292" t="s">
        <v>18</v>
      </c>
      <c r="B5" s="292"/>
      <c r="C5" s="292"/>
      <c r="D5" s="292"/>
      <c r="E5" s="292"/>
      <c r="F5" s="292"/>
      <c r="G5" s="292"/>
      <c r="H5" s="292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  <c r="U5" s="14"/>
      <c r="V5" s="94"/>
      <c r="W5" s="94"/>
      <c r="X5" s="94"/>
      <c r="Y5" s="94"/>
      <c r="Z5" s="94"/>
    </row>
    <row r="6" spans="1:29" ht="13.5" customHeight="1" thickBot="1" thickTop="1">
      <c r="A6" s="11"/>
      <c r="B6" s="11"/>
      <c r="C6" s="11"/>
      <c r="D6" s="11"/>
      <c r="E6" s="11"/>
      <c r="F6" s="11"/>
      <c r="G6" s="12"/>
      <c r="H6" s="12"/>
      <c r="I6" s="12"/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97"/>
      <c r="W6" s="97"/>
      <c r="X6" s="97"/>
      <c r="Y6" s="97"/>
      <c r="Z6" s="97"/>
      <c r="AA6" s="14"/>
      <c r="AB6" s="14"/>
      <c r="AC6" s="14"/>
    </row>
    <row r="7" spans="1:29" ht="13.5" customHeight="1" thickBot="1" thickTop="1">
      <c r="A7" s="16"/>
      <c r="B7" s="291" t="s">
        <v>169</v>
      </c>
      <c r="C7" s="291"/>
      <c r="D7" s="291"/>
      <c r="E7" s="291"/>
      <c r="F7" s="291"/>
      <c r="G7" s="291"/>
      <c r="H7" s="291"/>
      <c r="I7" s="291"/>
      <c r="J7" s="17"/>
      <c r="K7" s="7"/>
      <c r="L7" s="7"/>
      <c r="M7" s="7"/>
      <c r="N7" s="7"/>
      <c r="O7" s="7"/>
      <c r="P7" s="7"/>
      <c r="Q7" s="7"/>
      <c r="R7" s="7"/>
      <c r="S7" s="7"/>
      <c r="T7" s="7"/>
      <c r="U7" s="15"/>
      <c r="V7" s="97"/>
      <c r="W7" s="97"/>
      <c r="X7" s="97"/>
      <c r="Y7" s="97"/>
      <c r="Z7" s="97"/>
      <c r="AA7" s="7"/>
      <c r="AB7" s="7"/>
      <c r="AC7" s="7"/>
    </row>
    <row r="8" spans="1:29" ht="13.5" customHeight="1" thickBot="1" thickTop="1">
      <c r="A8" s="16"/>
      <c r="B8" s="291" t="s">
        <v>67</v>
      </c>
      <c r="C8" s="291"/>
      <c r="D8" s="291"/>
      <c r="E8" s="291"/>
      <c r="F8" s="291"/>
      <c r="G8" s="291"/>
      <c r="H8" s="291"/>
      <c r="I8" s="291"/>
      <c r="J8" s="17"/>
      <c r="K8" s="7"/>
      <c r="L8" s="7"/>
      <c r="M8" s="7"/>
      <c r="N8" s="7"/>
      <c r="O8" s="7"/>
      <c r="P8" s="7"/>
      <c r="Q8" s="7"/>
      <c r="R8" s="7"/>
      <c r="S8" s="7"/>
      <c r="T8" s="7"/>
      <c r="U8" s="15"/>
      <c r="V8" s="97"/>
      <c r="W8" s="97"/>
      <c r="X8" s="97"/>
      <c r="Y8" s="97"/>
      <c r="Z8" s="97"/>
      <c r="AA8" s="7"/>
      <c r="AB8" s="7"/>
      <c r="AC8" s="7"/>
    </row>
    <row r="9" spans="1:29" ht="13.5" customHeight="1" thickBot="1" thickTop="1">
      <c r="A9" s="16"/>
      <c r="B9" s="291" t="s">
        <v>68</v>
      </c>
      <c r="C9" s="291"/>
      <c r="D9" s="291"/>
      <c r="E9" s="291"/>
      <c r="F9" s="291"/>
      <c r="G9" s="291"/>
      <c r="H9" s="291"/>
      <c r="I9" s="291"/>
      <c r="J9" s="17"/>
      <c r="K9" s="7"/>
      <c r="L9" s="7"/>
      <c r="M9" s="7"/>
      <c r="N9" s="7"/>
      <c r="O9" s="7"/>
      <c r="P9" s="7"/>
      <c r="Q9" s="7"/>
      <c r="R9" s="7"/>
      <c r="S9" s="7"/>
      <c r="T9" s="7"/>
      <c r="U9" s="15"/>
      <c r="V9" s="97"/>
      <c r="W9" s="97"/>
      <c r="X9" s="97"/>
      <c r="Y9" s="97"/>
      <c r="Z9" s="97"/>
      <c r="AA9" s="7"/>
      <c r="AB9" s="7"/>
      <c r="AC9" s="7"/>
    </row>
    <row r="10" spans="1:29" ht="13.5" customHeight="1" thickTop="1">
      <c r="A10" s="18"/>
      <c r="B10" s="18"/>
      <c r="C10" s="19"/>
      <c r="D10" s="20"/>
      <c r="E10" s="20"/>
      <c r="F10" s="20"/>
      <c r="G10" s="20"/>
      <c r="H10" s="20"/>
      <c r="I10" s="20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/>
      <c r="V10" s="73"/>
      <c r="W10" s="73"/>
      <c r="X10" s="73"/>
      <c r="Y10" s="73"/>
      <c r="Z10" s="73"/>
      <c r="AA10" s="22"/>
      <c r="AB10" s="22"/>
      <c r="AC10" s="22"/>
    </row>
    <row r="11" spans="1:29" ht="13.5" customHeight="1">
      <c r="A11" s="18"/>
      <c r="B11" s="18"/>
      <c r="C11" s="19"/>
      <c r="D11" s="20"/>
      <c r="E11" s="20"/>
      <c r="F11" s="20"/>
      <c r="G11" s="20"/>
      <c r="H11" s="20"/>
      <c r="I11" s="20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/>
      <c r="V11" s="73"/>
      <c r="W11" s="73"/>
      <c r="X11" s="73"/>
      <c r="Y11" s="73"/>
      <c r="Z11" s="73"/>
      <c r="AA11" s="22"/>
      <c r="AB11" s="22"/>
      <c r="AC11" s="22"/>
    </row>
    <row r="12" spans="1:29" ht="13.5" customHeight="1">
      <c r="A12" s="1" t="str">
        <f>+$A$1</f>
        <v>K6/I6</v>
      </c>
      <c r="B12" s="2" t="str">
        <f>+$B$1</f>
        <v>www.unil.ch/idheap/comparatif</v>
      </c>
      <c r="D12" s="3"/>
      <c r="E12" s="4"/>
      <c r="F12" s="4"/>
      <c r="G12" s="4"/>
      <c r="I12" s="5" t="str">
        <f>+$I$1</f>
        <v>© IDHEAP</v>
      </c>
      <c r="J12" s="5" t="str">
        <f>+$J$1</f>
        <v>Update :</v>
      </c>
      <c r="K12" s="6">
        <f ca="1">NOW()</f>
        <v>43090.7927556713</v>
      </c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97"/>
      <c r="W12" s="97"/>
      <c r="X12" s="97"/>
      <c r="Y12" s="97"/>
      <c r="Z12" s="97"/>
      <c r="AA12" s="14"/>
      <c r="AB12" s="14"/>
      <c r="AC12" s="14"/>
    </row>
    <row r="13" spans="1:29" ht="13.5" customHeight="1">
      <c r="A13" s="293" t="s">
        <v>19</v>
      </c>
      <c r="B13" s="293"/>
      <c r="C13" s="293"/>
      <c r="D13" s="293"/>
      <c r="E13" s="293"/>
      <c r="F13" s="293"/>
      <c r="G13" s="295"/>
      <c r="H13" s="295"/>
      <c r="I13" s="295"/>
      <c r="J13" s="295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15"/>
      <c r="V13" s="97"/>
      <c r="W13" s="97"/>
      <c r="X13" s="97"/>
      <c r="Y13" s="97"/>
      <c r="Z13" s="97"/>
      <c r="AA13" s="14"/>
      <c r="AB13" s="14"/>
      <c r="AC13" s="14"/>
    </row>
    <row r="14" spans="1:29" ht="13.5" customHeight="1" thickBot="1">
      <c r="A14" s="292" t="s">
        <v>25</v>
      </c>
      <c r="B14" s="292"/>
      <c r="C14" s="292"/>
      <c r="D14" s="292"/>
      <c r="E14" s="292"/>
      <c r="F14" s="292"/>
      <c r="G14" s="292"/>
      <c r="H14" s="292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5"/>
      <c r="V14" s="97"/>
      <c r="W14" s="97"/>
      <c r="X14" s="97"/>
      <c r="Y14" s="97"/>
      <c r="Z14" s="97"/>
      <c r="AA14" s="14"/>
      <c r="AB14" s="14"/>
      <c r="AC14" s="14"/>
    </row>
    <row r="15" spans="1:29" ht="13.5" customHeight="1" thickTop="1">
      <c r="A15" s="293" t="s">
        <v>20</v>
      </c>
      <c r="B15" s="293"/>
      <c r="C15" s="293"/>
      <c r="D15" s="293"/>
      <c r="E15" s="293"/>
      <c r="F15" s="293"/>
      <c r="G15" s="296"/>
      <c r="H15" s="296"/>
      <c r="I15" s="296"/>
      <c r="J15" s="296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15"/>
      <c r="V15" s="97"/>
      <c r="W15" s="97"/>
      <c r="X15" s="97"/>
      <c r="Y15" s="97"/>
      <c r="Z15" s="97"/>
      <c r="AA15" s="14"/>
      <c r="AB15" s="14"/>
      <c r="AC15" s="14"/>
    </row>
    <row r="16" spans="1:29" ht="13.5" customHeight="1" thickBot="1">
      <c r="A16" s="292" t="s">
        <v>18</v>
      </c>
      <c r="B16" s="292"/>
      <c r="C16" s="292"/>
      <c r="D16" s="292"/>
      <c r="E16" s="292"/>
      <c r="F16" s="292"/>
      <c r="G16" s="292"/>
      <c r="H16" s="292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5"/>
      <c r="V16" s="97"/>
      <c r="W16" s="97"/>
      <c r="X16" s="97"/>
      <c r="Y16" s="97"/>
      <c r="Z16" s="97"/>
      <c r="AA16" s="7"/>
      <c r="AB16" s="7"/>
      <c r="AC16" s="7"/>
    </row>
    <row r="17" spans="1:29" ht="13.5" customHeight="1" thickTop="1">
      <c r="A17" s="24"/>
      <c r="B17" s="24"/>
      <c r="C17" s="19"/>
      <c r="D17" s="20"/>
      <c r="E17" s="20"/>
      <c r="F17" s="20"/>
      <c r="G17" s="20"/>
      <c r="H17" s="20"/>
      <c r="I17" s="20"/>
      <c r="J17" s="13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97"/>
      <c r="W17" s="97"/>
      <c r="X17" s="97"/>
      <c r="Y17" s="97"/>
      <c r="Z17" s="97"/>
      <c r="AA17" s="7"/>
      <c r="AB17" s="7"/>
      <c r="AC17" s="7"/>
    </row>
    <row r="18" spans="1:29" ht="13.5" customHeight="1">
      <c r="A18" s="25" t="s">
        <v>2</v>
      </c>
      <c r="B18" s="26" t="s">
        <v>170</v>
      </c>
      <c r="C18" s="26"/>
      <c r="D18" s="27"/>
      <c r="E18" s="27"/>
      <c r="F18" s="27"/>
      <c r="G18" s="27"/>
      <c r="H18" s="27"/>
      <c r="I18" s="27"/>
      <c r="J18" s="28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15"/>
      <c r="V18" s="99" t="s">
        <v>47</v>
      </c>
      <c r="W18" s="99" t="s">
        <v>47</v>
      </c>
      <c r="X18" s="262" t="s">
        <v>47</v>
      </c>
      <c r="Y18" s="264" t="s">
        <v>47</v>
      </c>
      <c r="Z18" s="264" t="s">
        <v>47</v>
      </c>
      <c r="AA18" s="264" t="s">
        <v>47</v>
      </c>
      <c r="AB18" s="264" t="s">
        <v>47</v>
      </c>
      <c r="AC18" s="264" t="s">
        <v>47</v>
      </c>
    </row>
    <row r="19" spans="1:29" ht="13.5" customHeight="1">
      <c r="A19" s="25" t="s">
        <v>3</v>
      </c>
      <c r="B19" s="75"/>
      <c r="C19" s="29"/>
      <c r="D19" s="30">
        <v>2001</v>
      </c>
      <c r="E19" s="30">
        <f aca="true" t="shared" si="0" ref="E19:J19">+D19+1</f>
        <v>2002</v>
      </c>
      <c r="F19" s="30">
        <f t="shared" si="0"/>
        <v>2003</v>
      </c>
      <c r="G19" s="30">
        <f t="shared" si="0"/>
        <v>2004</v>
      </c>
      <c r="H19" s="30">
        <f t="shared" si="0"/>
        <v>2005</v>
      </c>
      <c r="I19" s="31">
        <f t="shared" si="0"/>
        <v>2006</v>
      </c>
      <c r="J19" s="30">
        <f t="shared" si="0"/>
        <v>2007</v>
      </c>
      <c r="K19" s="30">
        <v>2008</v>
      </c>
      <c r="L19" s="31">
        <v>2009</v>
      </c>
      <c r="M19" s="31">
        <v>2010</v>
      </c>
      <c r="N19" s="31">
        <v>2011</v>
      </c>
      <c r="O19" s="230">
        <v>2012</v>
      </c>
      <c r="P19" s="70">
        <v>2013</v>
      </c>
      <c r="Q19" s="230">
        <v>2014</v>
      </c>
      <c r="R19" s="70">
        <v>2015</v>
      </c>
      <c r="S19" s="230">
        <v>2016</v>
      </c>
      <c r="T19" s="176"/>
      <c r="U19" s="15"/>
      <c r="V19" s="30" t="s">
        <v>54</v>
      </c>
      <c r="W19" s="30" t="s">
        <v>63</v>
      </c>
      <c r="X19" s="31" t="s">
        <v>177</v>
      </c>
      <c r="Y19" s="194" t="s">
        <v>180</v>
      </c>
      <c r="Z19" s="194" t="s">
        <v>183</v>
      </c>
      <c r="AA19" s="194" t="s">
        <v>184</v>
      </c>
      <c r="AB19" s="70" t="s">
        <v>187</v>
      </c>
      <c r="AC19" s="70" t="s">
        <v>191</v>
      </c>
    </row>
    <row r="20" spans="1:29" ht="13.5" customHeight="1">
      <c r="A20" s="32"/>
      <c r="B20" s="34"/>
      <c r="C20" s="34"/>
      <c r="D20" s="34"/>
      <c r="E20" s="34"/>
      <c r="F20" s="34"/>
      <c r="G20" s="34"/>
      <c r="H20" s="34"/>
      <c r="I20" s="35"/>
      <c r="J20" s="73"/>
      <c r="K20" s="73"/>
      <c r="L20" s="73"/>
      <c r="M20" s="73"/>
      <c r="N20" s="73"/>
      <c r="O20" s="231"/>
      <c r="P20" s="73"/>
      <c r="Q20" s="231"/>
      <c r="R20" s="73"/>
      <c r="S20" s="231"/>
      <c r="T20" s="177"/>
      <c r="U20" s="15"/>
      <c r="V20" s="222"/>
      <c r="W20" s="222"/>
      <c r="X20" s="222"/>
      <c r="Y20" s="73"/>
      <c r="Z20" s="73"/>
      <c r="AA20" s="73"/>
      <c r="AB20" s="73"/>
      <c r="AC20" s="73"/>
    </row>
    <row r="21" spans="1:29" s="78" customFormat="1" ht="13.5" customHeight="1">
      <c r="A21" s="81" t="s">
        <v>27</v>
      </c>
      <c r="B21" s="37"/>
      <c r="C21" s="37"/>
      <c r="D21" s="37">
        <v>7.07</v>
      </c>
      <c r="E21" s="37">
        <v>2.94</v>
      </c>
      <c r="F21" s="37">
        <v>4.68</v>
      </c>
      <c r="G21" s="37">
        <v>7.45</v>
      </c>
      <c r="H21" s="37">
        <v>7.74</v>
      </c>
      <c r="I21" s="37">
        <v>7.28</v>
      </c>
      <c r="J21" s="37">
        <v>5.89</v>
      </c>
      <c r="K21" s="37">
        <v>7.86</v>
      </c>
      <c r="L21" s="37">
        <v>8.542018419561542</v>
      </c>
      <c r="M21" s="37">
        <v>9.633954470532165</v>
      </c>
      <c r="N21" s="98">
        <v>8.27</v>
      </c>
      <c r="O21" s="232">
        <v>7.59</v>
      </c>
      <c r="P21" s="98">
        <v>6.993356920038959</v>
      </c>
      <c r="Q21" s="232">
        <v>7.531491168575016</v>
      </c>
      <c r="R21" s="98">
        <v>11.043437042421072</v>
      </c>
      <c r="S21" s="232">
        <v>13.613610904047894</v>
      </c>
      <c r="T21" s="178" t="s">
        <v>69</v>
      </c>
      <c r="U21" s="15"/>
      <c r="V21" s="184">
        <f>AVEDEV(E21:L21)</f>
        <v>1.5333142268338944</v>
      </c>
      <c r="W21" s="184">
        <f>AVEDEV(D21:M21)</f>
        <v>1.4431583734056221</v>
      </c>
      <c r="X21" s="184">
        <f>AVEDEV(E21:N21)</f>
        <v>1.515158373405622</v>
      </c>
      <c r="Y21" s="184">
        <f>AVEDEV(F21:O21)</f>
        <v>0.9348778312074966</v>
      </c>
      <c r="Z21" s="252">
        <f>AVEDEV(G21:P21)</f>
        <v>0.6842615970054748</v>
      </c>
      <c r="AA21" s="252">
        <f>AVEDEV(H21:Q21)</f>
        <v>0.6761124801479732</v>
      </c>
      <c r="AB21" s="252">
        <f aca="true" t="shared" si="1" ref="AB21:AC36">AVEDEV(I21:R21)</f>
        <v>1.0471413448126559</v>
      </c>
      <c r="AC21" s="252">
        <f t="shared" si="1"/>
        <v>1.6401283478896282</v>
      </c>
    </row>
    <row r="22" spans="1:29" s="78" customFormat="1" ht="13.5" customHeight="1">
      <c r="A22" s="82" t="s">
        <v>28</v>
      </c>
      <c r="B22" s="38"/>
      <c r="C22" s="38"/>
      <c r="D22" s="38">
        <v>1.28</v>
      </c>
      <c r="E22" s="38">
        <v>3.28</v>
      </c>
      <c r="F22" s="38">
        <v>5.52</v>
      </c>
      <c r="G22" s="38">
        <v>2.72</v>
      </c>
      <c r="H22" s="38">
        <v>-4.195633527554468</v>
      </c>
      <c r="I22" s="38">
        <v>-4.169322260079982</v>
      </c>
      <c r="J22" s="38">
        <v>1.573260272675249</v>
      </c>
      <c r="K22" s="38">
        <v>6.021742258145646</v>
      </c>
      <c r="L22" s="38">
        <v>5.555508346365954</v>
      </c>
      <c r="M22" s="38">
        <v>4.439335872270111</v>
      </c>
      <c r="N22" s="221">
        <v>3.2512355351394095</v>
      </c>
      <c r="O22" s="241">
        <v>2.5383596906472747</v>
      </c>
      <c r="P22" s="221">
        <v>2.750348909181776</v>
      </c>
      <c r="Q22" s="241">
        <v>6.3268975497029745</v>
      </c>
      <c r="R22" s="221">
        <v>8.651507756236192</v>
      </c>
      <c r="S22" s="241">
        <v>10.755751812493832</v>
      </c>
      <c r="T22" s="179" t="s">
        <v>70</v>
      </c>
      <c r="U22" s="15"/>
      <c r="V22" s="185">
        <f aca="true" t="shared" si="2" ref="V22:V42">AVEDEV(E22:L22)</f>
        <v>3.2265696683853373</v>
      </c>
      <c r="W22" s="185">
        <f aca="true" t="shared" si="3" ref="W22:X42">AVEDEV(D22:M22)</f>
        <v>2.864330379937641</v>
      </c>
      <c r="X22" s="185">
        <f t="shared" si="3"/>
        <v>2.7981066928095553</v>
      </c>
      <c r="Y22" s="253">
        <f aca="true" t="shared" si="4" ref="Y22:AA42">AVEDEV(F22:O22)</f>
        <v>2.753608274248392</v>
      </c>
      <c r="Z22" s="253">
        <f t="shared" si="4"/>
        <v>2.587429208799299</v>
      </c>
      <c r="AA22" s="253">
        <f t="shared" si="4"/>
        <v>2.8038430617814765</v>
      </c>
      <c r="AB22" s="253">
        <f t="shared" si="1"/>
        <v>2.5051109635157154</v>
      </c>
      <c r="AC22" s="253">
        <f t="shared" si="1"/>
        <v>2.275886744303078</v>
      </c>
    </row>
    <row r="23" spans="1:29" s="78" customFormat="1" ht="13.5" customHeight="1">
      <c r="A23" s="81" t="s">
        <v>181</v>
      </c>
      <c r="B23" s="37"/>
      <c r="C23" s="37"/>
      <c r="D23" s="37">
        <v>10.11</v>
      </c>
      <c r="E23" s="37">
        <v>13.13</v>
      </c>
      <c r="F23" s="37">
        <v>11.55</v>
      </c>
      <c r="G23" s="37">
        <v>7.87</v>
      </c>
      <c r="H23" s="37">
        <v>5.31</v>
      </c>
      <c r="I23" s="37">
        <v>6.5</v>
      </c>
      <c r="J23" s="37">
        <v>7.04</v>
      </c>
      <c r="K23" s="37">
        <v>8.87</v>
      </c>
      <c r="L23" s="37">
        <v>11.256496338729043</v>
      </c>
      <c r="M23" s="37">
        <v>12.407183118455974</v>
      </c>
      <c r="N23" s="98"/>
      <c r="O23" s="232"/>
      <c r="P23" s="98"/>
      <c r="Q23" s="232"/>
      <c r="R23" s="98"/>
      <c r="S23" s="232"/>
      <c r="T23" s="178" t="s">
        <v>70</v>
      </c>
      <c r="U23" s="15"/>
      <c r="V23" s="184">
        <f t="shared" si="2"/>
        <v>2.278515052926413</v>
      </c>
      <c r="W23" s="184">
        <f t="shared" si="3"/>
        <v>2.286367945718502</v>
      </c>
      <c r="X23" s="184"/>
      <c r="Y23" s="252">
        <f t="shared" si="4"/>
        <v>2.1704599321481273</v>
      </c>
      <c r="Z23" s="252">
        <f t="shared" si="4"/>
        <v>2.0397844011730637</v>
      </c>
      <c r="AA23" s="252">
        <f t="shared" si="4"/>
        <v>2.2806132428641694</v>
      </c>
      <c r="AB23" s="252">
        <f t="shared" si="1"/>
        <v>2.093683069724404</v>
      </c>
      <c r="AC23" s="252">
        <f t="shared" si="1"/>
        <v>1.9384198642962545</v>
      </c>
    </row>
    <row r="24" spans="1:29" s="78" customFormat="1" ht="13.5" customHeight="1">
      <c r="A24" s="82" t="s">
        <v>29</v>
      </c>
      <c r="B24" s="38"/>
      <c r="C24" s="38"/>
      <c r="D24" s="38">
        <v>11</v>
      </c>
      <c r="E24" s="38">
        <v>8.71</v>
      </c>
      <c r="F24" s="38">
        <v>9.35</v>
      </c>
      <c r="G24" s="38">
        <v>9.87</v>
      </c>
      <c r="H24" s="38">
        <v>10.15</v>
      </c>
      <c r="I24" s="38">
        <v>12.84</v>
      </c>
      <c r="J24" s="38">
        <v>12.91</v>
      </c>
      <c r="K24" s="38">
        <v>12.32</v>
      </c>
      <c r="L24" s="38">
        <v>12.662674584136866</v>
      </c>
      <c r="M24" s="38">
        <v>10.4558136033097</v>
      </c>
      <c r="N24" s="221">
        <v>9.34</v>
      </c>
      <c r="O24" s="241">
        <v>8.44</v>
      </c>
      <c r="P24" s="221">
        <v>10.112027217178019</v>
      </c>
      <c r="Q24" s="241">
        <v>11.479605466468392</v>
      </c>
      <c r="R24" s="221">
        <v>10.344110433180632</v>
      </c>
      <c r="S24" s="241">
        <v>9.587993643059054</v>
      </c>
      <c r="T24" s="179" t="s">
        <v>71</v>
      </c>
      <c r="U24" s="15"/>
      <c r="V24" s="185">
        <f t="shared" si="2"/>
        <v>1.5815843230171083</v>
      </c>
      <c r="W24" s="185">
        <f t="shared" si="3"/>
        <v>1.3250558618316481</v>
      </c>
      <c r="X24" s="185">
        <f t="shared" si="3"/>
        <v>1.457855861831648</v>
      </c>
      <c r="Y24" s="253">
        <f t="shared" si="4"/>
        <v>1.479455861831648</v>
      </c>
      <c r="Z24" s="253">
        <f t="shared" si="4"/>
        <v>1.4184936844574065</v>
      </c>
      <c r="AA24" s="253">
        <f t="shared" si="4"/>
        <v>1.3714439230117539</v>
      </c>
      <c r="AB24" s="253">
        <f t="shared" si="1"/>
        <v>1.352032879693691</v>
      </c>
      <c r="AC24" s="253">
        <f t="shared" si="1"/>
        <v>1.2622780143344385</v>
      </c>
    </row>
    <row r="25" spans="1:29" s="78" customFormat="1" ht="13.5" customHeight="1">
      <c r="A25" s="81" t="s">
        <v>30</v>
      </c>
      <c r="B25" s="37"/>
      <c r="C25" s="37"/>
      <c r="D25" s="37">
        <v>8.39</v>
      </c>
      <c r="E25" s="37">
        <v>9.47</v>
      </c>
      <c r="F25" s="37">
        <v>8.71</v>
      </c>
      <c r="G25" s="37">
        <v>8.98</v>
      </c>
      <c r="H25" s="37">
        <v>8.6</v>
      </c>
      <c r="I25" s="37">
        <v>7.39</v>
      </c>
      <c r="J25" s="37">
        <v>5.92</v>
      </c>
      <c r="K25" s="37">
        <v>5.53</v>
      </c>
      <c r="L25" s="37">
        <v>5.773608722781564</v>
      </c>
      <c r="M25" s="37">
        <v>7.452550583512981</v>
      </c>
      <c r="N25" s="98">
        <v>9.56</v>
      </c>
      <c r="O25" s="232">
        <v>11.48</v>
      </c>
      <c r="P25" s="98">
        <v>10.086573689583064</v>
      </c>
      <c r="Q25" s="232">
        <v>9.394210051062373</v>
      </c>
      <c r="R25" s="98">
        <v>8.635542664547295</v>
      </c>
      <c r="S25" s="232">
        <v>9.99625437432471</v>
      </c>
      <c r="T25" s="178" t="s">
        <v>72</v>
      </c>
      <c r="U25" s="15"/>
      <c r="V25" s="184">
        <f t="shared" si="2"/>
        <v>1.3932989096523047</v>
      </c>
      <c r="W25" s="184">
        <f t="shared" si="3"/>
        <v>1.2083840693705459</v>
      </c>
      <c r="X25" s="184">
        <f t="shared" si="3"/>
        <v>1.3253840693705459</v>
      </c>
      <c r="Y25" s="252">
        <f t="shared" si="4"/>
        <v>1.5263840693705457</v>
      </c>
      <c r="Z25" s="252">
        <f t="shared" si="4"/>
        <v>1.6640414383288522</v>
      </c>
      <c r="AA25" s="252">
        <f t="shared" si="4"/>
        <v>1.7054624434350891</v>
      </c>
      <c r="AB25" s="252">
        <f t="shared" si="1"/>
        <v>1.7090167098898188</v>
      </c>
      <c r="AC25" s="252">
        <f t="shared" si="1"/>
        <v>1.7710673456060504</v>
      </c>
    </row>
    <row r="26" spans="1:29" s="78" customFormat="1" ht="13.5" customHeight="1">
      <c r="A26" s="82" t="s">
        <v>48</v>
      </c>
      <c r="B26" s="38"/>
      <c r="C26" s="38"/>
      <c r="D26" s="38">
        <v>8.38</v>
      </c>
      <c r="E26" s="38">
        <v>6.43</v>
      </c>
      <c r="F26" s="38">
        <v>6.1</v>
      </c>
      <c r="G26" s="38">
        <v>4.31</v>
      </c>
      <c r="H26" s="38">
        <v>2.89</v>
      </c>
      <c r="I26" s="38">
        <v>2.36</v>
      </c>
      <c r="J26" s="38">
        <v>2.56</v>
      </c>
      <c r="K26" s="38">
        <v>2.44</v>
      </c>
      <c r="L26" s="38">
        <v>2.6748608585899216</v>
      </c>
      <c r="M26" s="38">
        <v>2.73227219886083</v>
      </c>
      <c r="N26" s="221">
        <v>4.3</v>
      </c>
      <c r="O26" s="241">
        <v>9.26</v>
      </c>
      <c r="P26" s="221">
        <v>12.288374218647737</v>
      </c>
      <c r="Q26" s="241">
        <v>12.247779062427126</v>
      </c>
      <c r="R26" s="221">
        <v>8.90243341683244</v>
      </c>
      <c r="S26" s="241">
        <v>8.321168679228462</v>
      </c>
      <c r="T26" s="179" t="s">
        <v>78</v>
      </c>
      <c r="U26" s="15"/>
      <c r="V26" s="185">
        <f t="shared" si="2"/>
        <v>1.4195442945071948</v>
      </c>
      <c r="W26" s="185">
        <f t="shared" si="3"/>
        <v>1.7738293554039395</v>
      </c>
      <c r="X26" s="185">
        <f t="shared" si="3"/>
        <v>1.2842293554039397</v>
      </c>
      <c r="Y26" s="253">
        <f t="shared" si="4"/>
        <v>1.6238293554039394</v>
      </c>
      <c r="Z26" s="253">
        <f t="shared" si="4"/>
        <v>2.477054552685608</v>
      </c>
      <c r="AA26" s="253">
        <f t="shared" si="4"/>
        <v>3.5340334759034358</v>
      </c>
      <c r="AB26" s="253">
        <f t="shared" si="1"/>
        <v>3.7584597591528164</v>
      </c>
      <c r="AC26" s="253">
        <f t="shared" si="1"/>
        <v>3.6312622319685013</v>
      </c>
    </row>
    <row r="27" spans="1:29" s="78" customFormat="1" ht="13.5" customHeight="1">
      <c r="A27" s="81" t="s">
        <v>49</v>
      </c>
      <c r="B27" s="37"/>
      <c r="C27" s="37"/>
      <c r="D27" s="37">
        <v>11</v>
      </c>
      <c r="E27" s="37">
        <v>8.15</v>
      </c>
      <c r="F27" s="37">
        <v>11.39</v>
      </c>
      <c r="G27" s="37">
        <v>11.6</v>
      </c>
      <c r="H27" s="37">
        <v>10.68</v>
      </c>
      <c r="I27" s="37">
        <v>7.48</v>
      </c>
      <c r="J27" s="37">
        <v>5.78</v>
      </c>
      <c r="K27" s="37">
        <v>6.35</v>
      </c>
      <c r="L27" s="37">
        <v>11.26992845112937</v>
      </c>
      <c r="M27" s="37">
        <v>13.823297634680443</v>
      </c>
      <c r="N27" s="98">
        <v>14.22</v>
      </c>
      <c r="O27" s="232">
        <v>10.42</v>
      </c>
      <c r="P27" s="98">
        <v>9.04018177366085</v>
      </c>
      <c r="Q27" s="232">
        <v>11.796707729798928</v>
      </c>
      <c r="R27" s="98">
        <v>12.191535492335607</v>
      </c>
      <c r="S27" s="232">
        <v>14.509133613438282</v>
      </c>
      <c r="T27" s="178" t="s">
        <v>73</v>
      </c>
      <c r="U27" s="15"/>
      <c r="V27" s="184">
        <f t="shared" si="2"/>
        <v>2.1474910563911713</v>
      </c>
      <c r="W27" s="184">
        <f t="shared" si="3"/>
        <v>2.249858086864785</v>
      </c>
      <c r="X27" s="184">
        <f t="shared" si="3"/>
        <v>2.507458086864785</v>
      </c>
      <c r="Y27" s="252">
        <f t="shared" si="4"/>
        <v>2.2587935651485886</v>
      </c>
      <c r="Z27" s="252">
        <f t="shared" si="4"/>
        <v>2.3230362740254833</v>
      </c>
      <c r="AA27" s="252">
        <f t="shared" si="4"/>
        <v>2.338772892409397</v>
      </c>
      <c r="AB27" s="252">
        <f t="shared" si="1"/>
        <v>2.459695731796246</v>
      </c>
      <c r="AC27" s="252">
        <f t="shared" si="1"/>
        <v>2.4340264208713096</v>
      </c>
    </row>
    <row r="28" spans="1:29" s="78" customFormat="1" ht="13.5" customHeight="1">
      <c r="A28" s="82" t="s">
        <v>31</v>
      </c>
      <c r="B28" s="38"/>
      <c r="C28" s="38"/>
      <c r="D28" s="38">
        <v>5</v>
      </c>
      <c r="E28" s="38">
        <v>5.67</v>
      </c>
      <c r="F28" s="38">
        <v>6.55</v>
      </c>
      <c r="G28" s="38">
        <v>6.2</v>
      </c>
      <c r="H28" s="38">
        <v>4.88</v>
      </c>
      <c r="I28" s="38">
        <v>6.38</v>
      </c>
      <c r="J28" s="38">
        <v>5.73</v>
      </c>
      <c r="K28" s="38">
        <v>3.17</v>
      </c>
      <c r="L28" s="38">
        <v>1.743276567371998</v>
      </c>
      <c r="M28" s="38">
        <v>4.155255637054232</v>
      </c>
      <c r="N28" s="221">
        <v>7.51</v>
      </c>
      <c r="O28" s="241">
        <v>9.67</v>
      </c>
      <c r="P28" s="221">
        <v>10.411604396354193</v>
      </c>
      <c r="Q28" s="241">
        <v>19.616555373056237</v>
      </c>
      <c r="R28" s="221">
        <v>18.313834264652737</v>
      </c>
      <c r="S28" s="241">
        <v>20.85494841660956</v>
      </c>
      <c r="T28" s="179" t="s">
        <v>74</v>
      </c>
      <c r="U28" s="15"/>
      <c r="V28" s="185">
        <f t="shared" si="2"/>
        <v>1.3319880363481253</v>
      </c>
      <c r="W28" s="185">
        <f t="shared" si="3"/>
        <v>1.1685761354688524</v>
      </c>
      <c r="X28" s="185">
        <f t="shared" si="3"/>
        <v>1.3693761354688523</v>
      </c>
      <c r="Y28" s="253">
        <f t="shared" si="4"/>
        <v>1.6893761354688526</v>
      </c>
      <c r="Z28" s="253">
        <f t="shared" si="4"/>
        <v>2.049307219192796</v>
      </c>
      <c r="AA28" s="253">
        <f t="shared" si="4"/>
        <v>3.5802965959751534</v>
      </c>
      <c r="AB28" s="253">
        <f t="shared" si="1"/>
        <v>4.666356707733482</v>
      </c>
      <c r="AC28" s="253">
        <f t="shared" si="1"/>
        <v>5.745350517726629</v>
      </c>
    </row>
    <row r="29" spans="1:29" s="78" customFormat="1" ht="13.5" customHeight="1">
      <c r="A29" s="81" t="s">
        <v>32</v>
      </c>
      <c r="B29" s="37"/>
      <c r="C29" s="37"/>
      <c r="D29" s="37">
        <v>9.58</v>
      </c>
      <c r="E29" s="37">
        <v>9.71</v>
      </c>
      <c r="F29" s="37">
        <v>10.15</v>
      </c>
      <c r="G29" s="37">
        <v>11.96</v>
      </c>
      <c r="H29" s="37">
        <v>12.67</v>
      </c>
      <c r="I29" s="37">
        <v>10.7</v>
      </c>
      <c r="J29" s="37">
        <v>8.79</v>
      </c>
      <c r="K29" s="37">
        <v>8.3</v>
      </c>
      <c r="L29" s="37">
        <v>8.112332907574734</v>
      </c>
      <c r="M29" s="37">
        <v>8.802726614099196</v>
      </c>
      <c r="N29" s="98">
        <v>10.43</v>
      </c>
      <c r="O29" s="232">
        <v>11.35</v>
      </c>
      <c r="P29" s="98">
        <v>9.8441390839461</v>
      </c>
      <c r="Q29" s="232">
        <v>10.57904032351826</v>
      </c>
      <c r="R29" s="98">
        <v>9.879878996402605</v>
      </c>
      <c r="S29" s="232">
        <v>10.405060817488113</v>
      </c>
      <c r="T29" s="178" t="s">
        <v>75</v>
      </c>
      <c r="U29" s="15"/>
      <c r="V29" s="184">
        <f t="shared" si="2"/>
        <v>1.3209583865531582</v>
      </c>
      <c r="W29" s="184">
        <f t="shared" si="3"/>
        <v>1.1939952382660857</v>
      </c>
      <c r="X29" s="184">
        <f t="shared" si="3"/>
        <v>1.2194940478326068</v>
      </c>
      <c r="Y29" s="252">
        <f t="shared" si="4"/>
        <v>1.300192857399128</v>
      </c>
      <c r="Z29" s="252">
        <f t="shared" si="4"/>
        <v>1.3260801394379969</v>
      </c>
      <c r="AA29" s="252">
        <f t="shared" si="4"/>
        <v>1.187984171789823</v>
      </c>
      <c r="AB29" s="252">
        <f t="shared" si="1"/>
        <v>0.9420375297084854</v>
      </c>
      <c r="AC29" s="252">
        <f t="shared" si="1"/>
        <v>0.9184423951075347</v>
      </c>
    </row>
    <row r="30" spans="1:29" s="78" customFormat="1" ht="13.5" customHeight="1">
      <c r="A30" s="82" t="s">
        <v>50</v>
      </c>
      <c r="B30" s="38"/>
      <c r="C30" s="38"/>
      <c r="D30" s="38">
        <v>7.82</v>
      </c>
      <c r="E30" s="38">
        <v>8.88</v>
      </c>
      <c r="F30" s="38">
        <v>9.5</v>
      </c>
      <c r="G30" s="38">
        <v>10.3</v>
      </c>
      <c r="H30" s="38">
        <v>10.51</v>
      </c>
      <c r="I30" s="38">
        <v>8.28</v>
      </c>
      <c r="J30" s="38">
        <v>5.79</v>
      </c>
      <c r="K30" s="38">
        <v>4.85</v>
      </c>
      <c r="L30" s="38">
        <v>6.6698004203017245</v>
      </c>
      <c r="M30" s="38">
        <v>7.646074903793541</v>
      </c>
      <c r="N30" s="221">
        <v>8.74</v>
      </c>
      <c r="O30" s="241">
        <v>8.05</v>
      </c>
      <c r="P30" s="221">
        <v>8.347943036879572</v>
      </c>
      <c r="Q30" s="241">
        <v>9.794927548767362</v>
      </c>
      <c r="R30" s="221">
        <v>10.760321594433632</v>
      </c>
      <c r="S30" s="241">
        <v>11.449302214205025</v>
      </c>
      <c r="T30" s="179" t="s">
        <v>70</v>
      </c>
      <c r="U30" s="15"/>
      <c r="V30" s="185">
        <f t="shared" si="2"/>
        <v>1.7456561843278555</v>
      </c>
      <c r="W30" s="185">
        <f t="shared" si="3"/>
        <v>1.4694124675904736</v>
      </c>
      <c r="X30" s="185">
        <f t="shared" si="3"/>
        <v>1.5020949611085679</v>
      </c>
      <c r="Y30" s="253">
        <f t="shared" si="4"/>
        <v>1.4356949611085683</v>
      </c>
      <c r="Z30" s="253">
        <f t="shared" si="4"/>
        <v>1.343530404058934</v>
      </c>
      <c r="AA30" s="253">
        <f t="shared" si="4"/>
        <v>1.3031246079603225</v>
      </c>
      <c r="AB30" s="253">
        <f t="shared" si="1"/>
        <v>1.3231503355150136</v>
      </c>
      <c r="AC30" s="253">
        <f t="shared" si="1"/>
        <v>1.6086619070190324</v>
      </c>
    </row>
    <row r="31" spans="1:29" s="78" customFormat="1" ht="13.5" customHeight="1">
      <c r="A31" s="81" t="s">
        <v>56</v>
      </c>
      <c r="B31" s="37"/>
      <c r="C31" s="37"/>
      <c r="D31" s="37">
        <v>5.72</v>
      </c>
      <c r="E31" s="37">
        <v>6.54</v>
      </c>
      <c r="F31" s="37">
        <v>8.58</v>
      </c>
      <c r="G31" s="37">
        <v>8.41</v>
      </c>
      <c r="H31" s="37">
        <v>9.12</v>
      </c>
      <c r="I31" s="37">
        <v>11.69</v>
      </c>
      <c r="J31" s="37">
        <v>9.02</v>
      </c>
      <c r="K31" s="37">
        <v>6.85</v>
      </c>
      <c r="L31" s="37">
        <v>8.02</v>
      </c>
      <c r="M31" s="37">
        <v>9.4</v>
      </c>
      <c r="N31" s="98">
        <v>10.46</v>
      </c>
      <c r="O31" s="232">
        <v>10.23</v>
      </c>
      <c r="P31" s="98">
        <v>10.295289081615397</v>
      </c>
      <c r="Q31" s="232">
        <v>10.17157251350514</v>
      </c>
      <c r="R31" s="98">
        <v>11.178545349705423</v>
      </c>
      <c r="S31" s="232">
        <v>9.971595478362168</v>
      </c>
      <c r="T31" s="178" t="s">
        <v>77</v>
      </c>
      <c r="U31" s="15"/>
      <c r="V31" s="184">
        <f t="shared" si="2"/>
        <v>1.0737499999999998</v>
      </c>
      <c r="W31" s="184">
        <f t="shared" si="3"/>
        <v>1.2420000000000002</v>
      </c>
      <c r="X31" s="184">
        <f t="shared" si="3"/>
        <v>1.129</v>
      </c>
      <c r="Y31" s="252">
        <f t="shared" si="4"/>
        <v>1.0136000000000005</v>
      </c>
      <c r="Z31" s="252">
        <f t="shared" si="4"/>
        <v>1.06552890816154</v>
      </c>
      <c r="AA31" s="252">
        <f t="shared" si="4"/>
        <v>1.043686159512054</v>
      </c>
      <c r="AB31" s="252">
        <f t="shared" si="1"/>
        <v>1.1272325555860774</v>
      </c>
      <c r="AC31" s="252">
        <f t="shared" si="1"/>
        <v>0.9897601938550509</v>
      </c>
    </row>
    <row r="32" spans="1:29" s="78" customFormat="1" ht="13.5" customHeight="1">
      <c r="A32" s="82" t="s">
        <v>33</v>
      </c>
      <c r="B32" s="38"/>
      <c r="C32" s="38"/>
      <c r="D32" s="38">
        <v>10.01</v>
      </c>
      <c r="E32" s="38">
        <v>9.18</v>
      </c>
      <c r="F32" s="38">
        <v>8.53</v>
      </c>
      <c r="G32" s="38">
        <v>9.92</v>
      </c>
      <c r="H32" s="38">
        <v>9.32</v>
      </c>
      <c r="I32" s="38">
        <v>7.89</v>
      </c>
      <c r="J32" s="38">
        <v>9.17</v>
      </c>
      <c r="K32" s="38">
        <v>9.53</v>
      </c>
      <c r="L32" s="38">
        <v>8.361313591824873</v>
      </c>
      <c r="M32" s="38">
        <v>9.499985444872395</v>
      </c>
      <c r="N32" s="221">
        <v>9.65</v>
      </c>
      <c r="O32" s="241">
        <v>8.62</v>
      </c>
      <c r="P32" s="221">
        <v>9.95771170399466</v>
      </c>
      <c r="Q32" s="241">
        <v>9.02334540436537</v>
      </c>
      <c r="R32" s="221">
        <v>7.491986090251402</v>
      </c>
      <c r="S32" s="241">
        <v>6.766496913553708</v>
      </c>
      <c r="T32" s="179" t="s">
        <v>76</v>
      </c>
      <c r="U32" s="15"/>
      <c r="V32" s="185">
        <f t="shared" si="2"/>
        <v>0.5454197512773636</v>
      </c>
      <c r="W32" s="185">
        <f t="shared" si="3"/>
        <v>0.5284152238368622</v>
      </c>
      <c r="X32" s="185">
        <f t="shared" si="3"/>
        <v>0.5068152238368614</v>
      </c>
      <c r="Y32" s="253">
        <f t="shared" si="4"/>
        <v>0.5590412045708069</v>
      </c>
      <c r="Z32" s="253">
        <f t="shared" si="4"/>
        <v>0.5452581408903794</v>
      </c>
      <c r="AA32" s="253">
        <f t="shared" si="4"/>
        <v>0.5028566923665353</v>
      </c>
      <c r="AB32" s="253">
        <f t="shared" si="1"/>
        <v>0.6628874424094413</v>
      </c>
      <c r="AC32" s="253">
        <f t="shared" si="1"/>
        <v>0.7977078127829963</v>
      </c>
    </row>
    <row r="33" spans="1:29" s="78" customFormat="1" ht="13.5" customHeight="1">
      <c r="A33" s="81" t="s">
        <v>34</v>
      </c>
      <c r="B33" s="37"/>
      <c r="C33" s="37"/>
      <c r="D33" s="37">
        <v>10.87</v>
      </c>
      <c r="E33" s="37">
        <v>6.06</v>
      </c>
      <c r="F33" s="37">
        <v>5.29</v>
      </c>
      <c r="G33" s="37">
        <v>5.49</v>
      </c>
      <c r="H33" s="37">
        <v>9.11</v>
      </c>
      <c r="I33" s="37">
        <v>8.8</v>
      </c>
      <c r="J33" s="37">
        <v>9.03</v>
      </c>
      <c r="K33" s="37">
        <v>12.56</v>
      </c>
      <c r="L33" s="37">
        <v>14.85374308072262</v>
      </c>
      <c r="M33" s="37">
        <v>14.606841899796224</v>
      </c>
      <c r="N33" s="98">
        <v>11.82</v>
      </c>
      <c r="O33" s="232">
        <v>10.52</v>
      </c>
      <c r="P33" s="98">
        <v>9.163726077579788</v>
      </c>
      <c r="Q33" s="232">
        <v>8.819701386425908</v>
      </c>
      <c r="R33" s="98">
        <v>9.020619363030654</v>
      </c>
      <c r="S33" s="232">
        <v>8.094862867918078</v>
      </c>
      <c r="T33" s="178" t="s">
        <v>78</v>
      </c>
      <c r="U33" s="15"/>
      <c r="V33" s="184">
        <f t="shared" si="2"/>
        <v>2.4892178850903273</v>
      </c>
      <c r="W33" s="184">
        <f t="shared" si="3"/>
        <v>2.8444701976622615</v>
      </c>
      <c r="X33" s="184">
        <f t="shared" si="3"/>
        <v>2.958470197662262</v>
      </c>
      <c r="Y33" s="252">
        <f t="shared" si="4"/>
        <v>2.6640584980518844</v>
      </c>
      <c r="Z33" s="252">
        <f t="shared" si="4"/>
        <v>2.2917721114558782</v>
      </c>
      <c r="AA33" s="252">
        <f t="shared" si="4"/>
        <v>2.0253960005418064</v>
      </c>
      <c r="AB33" s="252">
        <f t="shared" si="1"/>
        <v>2.0325464514993534</v>
      </c>
      <c r="AC33" s="252">
        <f t="shared" si="1"/>
        <v>2.0889574220659073</v>
      </c>
    </row>
    <row r="34" spans="1:29" s="78" customFormat="1" ht="13.5" customHeight="1">
      <c r="A34" s="82" t="s">
        <v>35</v>
      </c>
      <c r="B34" s="38"/>
      <c r="C34" s="38"/>
      <c r="D34" s="38">
        <v>10.6</v>
      </c>
      <c r="E34" s="38">
        <v>9.76</v>
      </c>
      <c r="F34" s="38">
        <v>9.46</v>
      </c>
      <c r="G34" s="38">
        <v>10.91</v>
      </c>
      <c r="H34" s="38">
        <v>14.36</v>
      </c>
      <c r="I34" s="38">
        <v>9.4</v>
      </c>
      <c r="J34" s="38">
        <v>9.78</v>
      </c>
      <c r="K34" s="38">
        <v>8.05</v>
      </c>
      <c r="L34" s="38">
        <v>7.19579065885522</v>
      </c>
      <c r="M34" s="38">
        <v>6.034515174105325</v>
      </c>
      <c r="N34" s="221">
        <v>6.4</v>
      </c>
      <c r="O34" s="241">
        <v>6.32</v>
      </c>
      <c r="P34" s="221">
        <v>7.283618907302271</v>
      </c>
      <c r="Q34" s="241">
        <v>6.8336013235899955</v>
      </c>
      <c r="R34" s="221">
        <v>8.220056126424437</v>
      </c>
      <c r="S34" s="241">
        <v>7.148230574046684</v>
      </c>
      <c r="T34" s="179" t="s">
        <v>77</v>
      </c>
      <c r="U34" s="15"/>
      <c r="V34" s="185">
        <f t="shared" si="2"/>
        <v>1.3852630838215483</v>
      </c>
      <c r="W34" s="185">
        <f t="shared" si="3"/>
        <v>1.5269694167039451</v>
      </c>
      <c r="X34" s="185">
        <f t="shared" si="3"/>
        <v>1.7719633000447346</v>
      </c>
      <c r="Y34" s="253">
        <f t="shared" si="4"/>
        <v>1.9909694167039453</v>
      </c>
      <c r="Z34" s="253">
        <f t="shared" si="4"/>
        <v>2.0312860207789747</v>
      </c>
      <c r="AA34" s="253">
        <f t="shared" si="4"/>
        <v>1.8085484361688304</v>
      </c>
      <c r="AB34" s="253">
        <f t="shared" si="1"/>
        <v>1.0486046500627075</v>
      </c>
      <c r="AC34" s="253">
        <f t="shared" si="1"/>
        <v>0.8140624594254511</v>
      </c>
    </row>
    <row r="35" spans="1:29" s="78" customFormat="1" ht="13.5" customHeight="1">
      <c r="A35" s="81" t="s">
        <v>36</v>
      </c>
      <c r="B35" s="37"/>
      <c r="C35" s="37"/>
      <c r="D35" s="37">
        <v>3.64</v>
      </c>
      <c r="E35" s="37">
        <v>3.62</v>
      </c>
      <c r="F35" s="37">
        <v>5.1</v>
      </c>
      <c r="G35" s="37">
        <v>6.38</v>
      </c>
      <c r="H35" s="37">
        <v>5.46</v>
      </c>
      <c r="I35" s="37">
        <v>3.96</v>
      </c>
      <c r="J35" s="37">
        <v>4.46</v>
      </c>
      <c r="K35" s="37">
        <v>6.23</v>
      </c>
      <c r="L35" s="37">
        <v>7.710524674877443</v>
      </c>
      <c r="M35" s="37">
        <v>11.553136159978493</v>
      </c>
      <c r="N35" s="98">
        <v>11.75</v>
      </c>
      <c r="O35" s="232">
        <v>12.63</v>
      </c>
      <c r="P35" s="98">
        <v>9.765784761081218</v>
      </c>
      <c r="Q35" s="232">
        <v>8.001690894936209</v>
      </c>
      <c r="R35" s="98">
        <v>5.270724500164004</v>
      </c>
      <c r="S35" s="232">
        <v>3.5522525051305416</v>
      </c>
      <c r="T35" s="178" t="s">
        <v>79</v>
      </c>
      <c r="U35" s="15"/>
      <c r="V35" s="184">
        <f t="shared" si="2"/>
        <v>1.0800655843596805</v>
      </c>
      <c r="W35" s="184">
        <f t="shared" si="3"/>
        <v>1.7256393001827122</v>
      </c>
      <c r="X35" s="184">
        <f t="shared" si="3"/>
        <v>2.2293125168798307</v>
      </c>
      <c r="Y35" s="252">
        <f t="shared" si="4"/>
        <v>2.7100393001827126</v>
      </c>
      <c r="Z35" s="252">
        <f t="shared" si="4"/>
        <v>2.74782853653697</v>
      </c>
      <c r="AA35" s="252">
        <f t="shared" si="4"/>
        <v>2.618093264942073</v>
      </c>
      <c r="AB35" s="252">
        <f t="shared" si="1"/>
        <v>2.633235304928953</v>
      </c>
      <c r="AC35" s="252">
        <f t="shared" si="1"/>
        <v>2.665855104518509</v>
      </c>
    </row>
    <row r="36" spans="1:29" s="78" customFormat="1" ht="13.5" customHeight="1">
      <c r="A36" s="82" t="s">
        <v>37</v>
      </c>
      <c r="B36" s="38"/>
      <c r="C36" s="38"/>
      <c r="D36" s="38">
        <v>12.59</v>
      </c>
      <c r="E36" s="38">
        <v>12.21</v>
      </c>
      <c r="F36" s="38">
        <v>12.29</v>
      </c>
      <c r="G36" s="38">
        <v>12.45</v>
      </c>
      <c r="H36" s="38">
        <v>13.11</v>
      </c>
      <c r="I36" s="38">
        <v>17.85</v>
      </c>
      <c r="J36" s="38">
        <v>16.76</v>
      </c>
      <c r="K36" s="38">
        <v>16.53</v>
      </c>
      <c r="L36" s="38">
        <v>12.135609806456767</v>
      </c>
      <c r="M36" s="38">
        <v>12.002343356938754</v>
      </c>
      <c r="N36" s="221">
        <v>12.19</v>
      </c>
      <c r="O36" s="241">
        <v>13.95</v>
      </c>
      <c r="P36" s="221">
        <v>14.528057043205141</v>
      </c>
      <c r="Q36" s="241">
        <v>14.568314495095064</v>
      </c>
      <c r="R36" s="221">
        <v>14.270989043878094</v>
      </c>
      <c r="S36" s="241">
        <v>14.269195592149893</v>
      </c>
      <c r="T36" s="179" t="s">
        <v>80</v>
      </c>
      <c r="U36" s="15"/>
      <c r="V36" s="185">
        <f t="shared" si="2"/>
        <v>2.159786580644679</v>
      </c>
      <c r="W36" s="185">
        <f t="shared" si="3"/>
        <v>1.9523228101962702</v>
      </c>
      <c r="X36" s="185">
        <f t="shared" si="3"/>
        <v>1.9763228101962695</v>
      </c>
      <c r="Y36" s="253">
        <f t="shared" si="4"/>
        <v>1.8765637469283587</v>
      </c>
      <c r="Z36" s="253">
        <f t="shared" si="4"/>
        <v>1.8131305921129766</v>
      </c>
      <c r="AA36" s="253">
        <f t="shared" si="4"/>
        <v>1.684841837490469</v>
      </c>
      <c r="AB36" s="253">
        <f t="shared" si="1"/>
        <v>1.5687429331026597</v>
      </c>
      <c r="AC36" s="253">
        <f t="shared" si="1"/>
        <v>1.2407701143387935</v>
      </c>
    </row>
    <row r="37" spans="1:29" s="78" customFormat="1" ht="13.5" customHeight="1">
      <c r="A37" s="81" t="s">
        <v>62</v>
      </c>
      <c r="B37" s="37"/>
      <c r="C37" s="37"/>
      <c r="D37" s="37">
        <v>5.91</v>
      </c>
      <c r="E37" s="37">
        <v>6.35</v>
      </c>
      <c r="F37" s="37">
        <v>6.58</v>
      </c>
      <c r="G37" s="37">
        <v>6.66</v>
      </c>
      <c r="H37" s="37">
        <v>6.78</v>
      </c>
      <c r="I37" s="37">
        <v>7.56</v>
      </c>
      <c r="J37" s="37">
        <v>9.75</v>
      </c>
      <c r="K37" s="37">
        <v>13.71</v>
      </c>
      <c r="L37" s="37">
        <v>16.537234058740502</v>
      </c>
      <c r="M37" s="37">
        <v>16.141709618798323</v>
      </c>
      <c r="N37" s="98">
        <v>15.26</v>
      </c>
      <c r="O37" s="232">
        <v>17.01</v>
      </c>
      <c r="P37" s="98">
        <v>20.137446812184077</v>
      </c>
      <c r="Q37" s="232">
        <v>20.399570951055647</v>
      </c>
      <c r="R37" s="98">
        <v>16.552163200638205</v>
      </c>
      <c r="S37" s="232">
        <v>13.517977239964127</v>
      </c>
      <c r="T37" s="178" t="s">
        <v>81</v>
      </c>
      <c r="U37" s="15"/>
      <c r="V37" s="184">
        <f t="shared" si="2"/>
        <v>3.068630321678204</v>
      </c>
      <c r="W37" s="184">
        <f t="shared" si="3"/>
        <v>3.5494732413046592</v>
      </c>
      <c r="X37" s="184">
        <f t="shared" si="3"/>
        <v>3.90347324130466</v>
      </c>
      <c r="Y37" s="252">
        <f t="shared" si="4"/>
        <v>4.132894367753883</v>
      </c>
      <c r="Z37" s="252">
        <f t="shared" si="4"/>
        <v>4.213711239177832</v>
      </c>
      <c r="AA37" s="252">
        <f t="shared" si="4"/>
        <v>3.902876915262284</v>
      </c>
      <c r="AB37" s="252">
        <f aca="true" t="shared" si="5" ref="AB37:AB42">AVEDEV(I37:R37)</f>
        <v>2.9886499713133405</v>
      </c>
      <c r="AC37" s="252">
        <f aca="true" t="shared" si="6" ref="AC37:AC42">AVEDEV(J37:S37)</f>
        <v>2.2736927025176454</v>
      </c>
    </row>
    <row r="38" spans="1:29" s="78" customFormat="1" ht="13.5" customHeight="1">
      <c r="A38" s="82" t="s">
        <v>51</v>
      </c>
      <c r="B38" s="38"/>
      <c r="C38" s="38"/>
      <c r="D38" s="38">
        <v>0.77</v>
      </c>
      <c r="E38" s="38">
        <v>0.18</v>
      </c>
      <c r="F38" s="38">
        <v>-0.89</v>
      </c>
      <c r="G38" s="38">
        <v>4.98</v>
      </c>
      <c r="H38" s="38">
        <v>5.14</v>
      </c>
      <c r="I38" s="38">
        <v>5.62</v>
      </c>
      <c r="J38" s="38">
        <v>5.39</v>
      </c>
      <c r="K38" s="38">
        <v>6.45</v>
      </c>
      <c r="L38" s="38">
        <v>5.85</v>
      </c>
      <c r="M38" s="38">
        <v>6</v>
      </c>
      <c r="N38" s="221">
        <v>5.33</v>
      </c>
      <c r="O38" s="241">
        <v>5.82</v>
      </c>
      <c r="P38" s="221">
        <v>4.56</v>
      </c>
      <c r="Q38" s="241">
        <v>3.8317062983736037</v>
      </c>
      <c r="R38" s="221">
        <v>4.232850070497422</v>
      </c>
      <c r="S38" s="241">
        <v>3.591131538258357</v>
      </c>
      <c r="T38" s="179" t="s">
        <v>70</v>
      </c>
      <c r="U38" s="15"/>
      <c r="V38" s="185">
        <f t="shared" si="2"/>
        <v>2.2225</v>
      </c>
      <c r="W38" s="185">
        <f t="shared" si="3"/>
        <v>2.3573999999999997</v>
      </c>
      <c r="X38" s="185">
        <f t="shared" si="3"/>
        <v>1.9040000000000004</v>
      </c>
      <c r="Y38" s="253">
        <f t="shared" si="4"/>
        <v>1.1718000000000004</v>
      </c>
      <c r="Z38" s="253">
        <f t="shared" si="4"/>
        <v>0.43400000000000005</v>
      </c>
      <c r="AA38" s="253">
        <f t="shared" si="4"/>
        <v>0.5488293701626398</v>
      </c>
      <c r="AB38" s="253">
        <f t="shared" si="5"/>
        <v>0.6601621083580564</v>
      </c>
      <c r="AC38" s="253">
        <f t="shared" si="6"/>
        <v>0.8413174511444741</v>
      </c>
    </row>
    <row r="39" spans="1:29" s="78" customFormat="1" ht="13.5" customHeight="1">
      <c r="A39" s="81" t="s">
        <v>52</v>
      </c>
      <c r="B39" s="37"/>
      <c r="C39" s="37"/>
      <c r="D39" s="37">
        <v>9.75</v>
      </c>
      <c r="E39" s="37">
        <v>10.02</v>
      </c>
      <c r="F39" s="37">
        <v>9.36</v>
      </c>
      <c r="G39" s="37">
        <v>9.47</v>
      </c>
      <c r="H39" s="37">
        <v>8.34</v>
      </c>
      <c r="I39" s="37">
        <v>7.74</v>
      </c>
      <c r="J39" s="37">
        <v>7.46</v>
      </c>
      <c r="K39" s="37">
        <v>9.01</v>
      </c>
      <c r="L39" s="37">
        <v>12.483203166776201</v>
      </c>
      <c r="M39" s="37">
        <v>15.136046990244278</v>
      </c>
      <c r="N39" s="98">
        <v>16.56</v>
      </c>
      <c r="O39" s="232">
        <v>16.37</v>
      </c>
      <c r="P39" s="98">
        <v>18.469947868212447</v>
      </c>
      <c r="Q39" s="232">
        <v>17.29023481225755</v>
      </c>
      <c r="R39" s="98">
        <v>15.76029345108767</v>
      </c>
      <c r="S39" s="232">
        <v>12.106201568372686</v>
      </c>
      <c r="T39" s="178" t="s">
        <v>82</v>
      </c>
      <c r="U39" s="15"/>
      <c r="V39" s="184">
        <f t="shared" si="2"/>
        <v>1.097900395847025</v>
      </c>
      <c r="W39" s="184">
        <f t="shared" si="3"/>
        <v>1.6016950219828678</v>
      </c>
      <c r="X39" s="184">
        <f t="shared" si="3"/>
        <v>2.5010950219828674</v>
      </c>
      <c r="Y39" s="252">
        <f t="shared" si="4"/>
        <v>3.1555100188424574</v>
      </c>
      <c r="Z39" s="252">
        <f t="shared" si="4"/>
        <v>3.6999198025232922</v>
      </c>
      <c r="AA39" s="252">
        <f t="shared" si="4"/>
        <v>3.879302650393808</v>
      </c>
      <c r="AB39" s="252">
        <f t="shared" si="5"/>
        <v>3.563737469731012</v>
      </c>
      <c r="AC39" s="252">
        <f t="shared" si="6"/>
        <v>3.0397932815262894</v>
      </c>
    </row>
    <row r="40" spans="1:29" s="78" customFormat="1" ht="13.5" customHeight="1">
      <c r="A40" s="82" t="s">
        <v>38</v>
      </c>
      <c r="B40" s="38"/>
      <c r="C40" s="38"/>
      <c r="D40" s="38">
        <v>11.51</v>
      </c>
      <c r="E40" s="38">
        <v>12.18</v>
      </c>
      <c r="F40" s="38">
        <v>13.37</v>
      </c>
      <c r="G40" s="38">
        <v>11.09</v>
      </c>
      <c r="H40" s="38">
        <v>12.41</v>
      </c>
      <c r="I40" s="38">
        <v>12.61</v>
      </c>
      <c r="J40" s="38">
        <v>13.61</v>
      </c>
      <c r="K40" s="38">
        <v>13.24</v>
      </c>
      <c r="L40" s="38">
        <v>13.94957408790278</v>
      </c>
      <c r="M40" s="38">
        <v>13.542681672789875</v>
      </c>
      <c r="N40" s="221">
        <v>13.24</v>
      </c>
      <c r="O40" s="241">
        <v>11.59</v>
      </c>
      <c r="P40" s="221">
        <v>11.967325466823455</v>
      </c>
      <c r="Q40" s="241">
        <v>11.72322349615774</v>
      </c>
      <c r="R40" s="221">
        <v>11.143255825945905</v>
      </c>
      <c r="S40" s="241">
        <v>10.593672201948927</v>
      </c>
      <c r="T40" s="179" t="s">
        <v>82</v>
      </c>
      <c r="U40" s="90"/>
      <c r="V40" s="185">
        <f t="shared" si="2"/>
        <v>0.7349467609878475</v>
      </c>
      <c r="W40" s="185">
        <f t="shared" si="3"/>
        <v>0.7912255760692656</v>
      </c>
      <c r="X40" s="185">
        <f t="shared" si="3"/>
        <v>0.6813804608554126</v>
      </c>
      <c r="Y40" s="253">
        <f t="shared" si="4"/>
        <v>0.7521804608554128</v>
      </c>
      <c r="Z40" s="253">
        <f t="shared" si="4"/>
        <v>0.7914930293869201</v>
      </c>
      <c r="AA40" s="253">
        <f t="shared" si="4"/>
        <v>0.7281706797711461</v>
      </c>
      <c r="AB40" s="253">
        <f t="shared" si="5"/>
        <v>0.8548450971765555</v>
      </c>
      <c r="AC40" s="253">
        <f t="shared" si="6"/>
        <v>1.056477876981663</v>
      </c>
    </row>
    <row r="41" spans="1:29" s="14" customFormat="1" ht="13.5" customHeight="1">
      <c r="A41" s="84" t="s">
        <v>21</v>
      </c>
      <c r="B41" s="85"/>
      <c r="C41" s="85"/>
      <c r="D41" s="85">
        <f>MIN(D21:D40)</f>
        <v>0.77</v>
      </c>
      <c r="E41" s="85">
        <f aca="true" t="shared" si="7" ref="E41:J41">MIN(E21:E40)</f>
        <v>0.18</v>
      </c>
      <c r="F41" s="85">
        <f t="shared" si="7"/>
        <v>-0.89</v>
      </c>
      <c r="G41" s="85">
        <f t="shared" si="7"/>
        <v>2.72</v>
      </c>
      <c r="H41" s="85">
        <f t="shared" si="7"/>
        <v>-4.195633527554468</v>
      </c>
      <c r="I41" s="85">
        <f t="shared" si="7"/>
        <v>-4.169322260079982</v>
      </c>
      <c r="J41" s="86">
        <f t="shared" si="7"/>
        <v>1.573260272675249</v>
      </c>
      <c r="K41" s="85">
        <f aca="true" t="shared" si="8" ref="K41:P41">MIN(K21:K40)</f>
        <v>2.44</v>
      </c>
      <c r="L41" s="85">
        <f t="shared" si="8"/>
        <v>1.743276567371998</v>
      </c>
      <c r="M41" s="85">
        <f t="shared" si="8"/>
        <v>2.73227219886083</v>
      </c>
      <c r="N41" s="174">
        <f t="shared" si="8"/>
        <v>3.2512355351394095</v>
      </c>
      <c r="O41" s="234">
        <f t="shared" si="8"/>
        <v>2.5383596906472747</v>
      </c>
      <c r="P41" s="174">
        <f t="shared" si="8"/>
        <v>2.750348909181776</v>
      </c>
      <c r="Q41" s="234">
        <f>MIN(Q21:Q40)</f>
        <v>3.8317062983736037</v>
      </c>
      <c r="R41" s="174">
        <f>MIN(R21:R40)</f>
        <v>4.232850070497422</v>
      </c>
      <c r="S41" s="234">
        <f>MIN(S21:S40)</f>
        <v>3.5522525051305416</v>
      </c>
      <c r="T41" s="180" t="s">
        <v>21</v>
      </c>
      <c r="V41" s="186">
        <f t="shared" si="2"/>
        <v>2.257637170572312</v>
      </c>
      <c r="W41" s="186">
        <f t="shared" si="3"/>
        <v>2.0472994176287798</v>
      </c>
      <c r="X41" s="186">
        <f t="shared" si="3"/>
        <v>2.2457982604399325</v>
      </c>
      <c r="Y41" s="258">
        <f t="shared" si="4"/>
        <v>2.3155980661505082</v>
      </c>
      <c r="Z41" s="258">
        <f t="shared" si="4"/>
        <v>2.128343052976574</v>
      </c>
      <c r="AA41" s="258">
        <f t="shared" si="4"/>
        <v>2.1728113049115176</v>
      </c>
      <c r="AB41" s="258">
        <f t="shared" si="5"/>
        <v>1.4259963209666018</v>
      </c>
      <c r="AC41" s="258">
        <f t="shared" si="6"/>
        <v>0.681963917997947</v>
      </c>
    </row>
    <row r="42" spans="1:29" s="138" customFormat="1" ht="13.5" customHeight="1">
      <c r="A42" s="134" t="s">
        <v>22</v>
      </c>
      <c r="B42" s="135"/>
      <c r="C42" s="135"/>
      <c r="D42" s="135">
        <f>MAX(D21:D40)</f>
        <v>12.59</v>
      </c>
      <c r="E42" s="135">
        <f aca="true" t="shared" si="9" ref="E42:J42">MAX(E21:E40)</f>
        <v>13.13</v>
      </c>
      <c r="F42" s="135">
        <f t="shared" si="9"/>
        <v>13.37</v>
      </c>
      <c r="G42" s="135">
        <f t="shared" si="9"/>
        <v>12.45</v>
      </c>
      <c r="H42" s="135">
        <f t="shared" si="9"/>
        <v>14.36</v>
      </c>
      <c r="I42" s="135">
        <f t="shared" si="9"/>
        <v>17.85</v>
      </c>
      <c r="J42" s="136">
        <f t="shared" si="9"/>
        <v>16.76</v>
      </c>
      <c r="K42" s="135">
        <f aca="true" t="shared" si="10" ref="K42:P42">MAX(K21:K40)</f>
        <v>16.53</v>
      </c>
      <c r="L42" s="135">
        <f t="shared" si="10"/>
        <v>16.537234058740502</v>
      </c>
      <c r="M42" s="135">
        <f t="shared" si="10"/>
        <v>16.141709618798323</v>
      </c>
      <c r="N42" s="175">
        <f t="shared" si="10"/>
        <v>16.56</v>
      </c>
      <c r="O42" s="235">
        <f t="shared" si="10"/>
        <v>17.01</v>
      </c>
      <c r="P42" s="175">
        <f t="shared" si="10"/>
        <v>20.137446812184077</v>
      </c>
      <c r="Q42" s="235">
        <f>MAX(Q21:Q40)</f>
        <v>20.399570951055647</v>
      </c>
      <c r="R42" s="175">
        <f>MAX(R21:R40)</f>
        <v>18.313834264652737</v>
      </c>
      <c r="S42" s="235">
        <f>MAX(S21:S40)</f>
        <v>20.85494841660956</v>
      </c>
      <c r="T42" s="181" t="s">
        <v>22</v>
      </c>
      <c r="V42" s="186">
        <f t="shared" si="2"/>
        <v>1.7959042573425634</v>
      </c>
      <c r="W42" s="186">
        <f t="shared" si="3"/>
        <v>1.7918943677538834</v>
      </c>
      <c r="X42" s="186">
        <f t="shared" si="3"/>
        <v>1.6331154942031059</v>
      </c>
      <c r="Y42" s="254">
        <f t="shared" si="4"/>
        <v>1.4181366206523298</v>
      </c>
      <c r="Z42" s="271">
        <f t="shared" si="4"/>
        <v>1.2698415056237107</v>
      </c>
      <c r="AA42" s="271">
        <f t="shared" si="4"/>
        <v>1.3402458662012304</v>
      </c>
      <c r="AB42" s="271">
        <f t="shared" si="5"/>
        <v>1.2409867491439897</v>
      </c>
      <c r="AC42" s="271">
        <f t="shared" si="6"/>
        <v>1.6015805591371362</v>
      </c>
    </row>
    <row r="43" spans="1:29" ht="13.5" customHeight="1">
      <c r="A43" s="42"/>
      <c r="B43" s="42"/>
      <c r="C43" s="39"/>
      <c r="D43" s="39"/>
      <c r="E43" s="39"/>
      <c r="F43" s="39"/>
      <c r="G43" s="39"/>
      <c r="H43" s="39"/>
      <c r="I43" s="39"/>
      <c r="J43" s="40"/>
      <c r="K43" s="14"/>
      <c r="L43" s="14"/>
      <c r="M43" s="14"/>
      <c r="N43" s="14"/>
      <c r="O43" s="14"/>
      <c r="P43" s="14"/>
      <c r="Q43" s="14"/>
      <c r="R43" s="14"/>
      <c r="S43" s="14"/>
      <c r="T43" s="182" t="s">
        <v>0</v>
      </c>
      <c r="U43" s="41"/>
      <c r="V43" s="41"/>
      <c r="W43" s="41"/>
      <c r="X43" s="41"/>
      <c r="Y43" s="41"/>
      <c r="Z43" s="41"/>
      <c r="AA43" s="14"/>
      <c r="AB43" s="14"/>
      <c r="AC43" s="14"/>
    </row>
    <row r="44" spans="1:29" ht="13.5" customHeight="1">
      <c r="A44" s="1" t="str">
        <f>+$A$1</f>
        <v>K6/I6</v>
      </c>
      <c r="B44" s="2" t="str">
        <f>+$B$1</f>
        <v>www.unil.ch/idheap/comparatif</v>
      </c>
      <c r="D44" s="3"/>
      <c r="E44" s="4"/>
      <c r="F44" s="4"/>
      <c r="G44" s="4"/>
      <c r="I44" s="5" t="str">
        <f>+$I$1</f>
        <v>© IDHEAP</v>
      </c>
      <c r="J44" s="5" t="str">
        <f>+$J$1</f>
        <v>Update :</v>
      </c>
      <c r="K44" s="6">
        <f ca="1">NOW()</f>
        <v>43090.7927556713</v>
      </c>
      <c r="L44" s="14"/>
      <c r="M44" s="14"/>
      <c r="N44" s="14"/>
      <c r="O44" s="14"/>
      <c r="P44" s="14"/>
      <c r="Q44" s="14"/>
      <c r="R44" s="14"/>
      <c r="S44" s="14"/>
      <c r="T44" s="14"/>
      <c r="U44" s="41"/>
      <c r="V44" s="41"/>
      <c r="W44" s="41"/>
      <c r="X44" s="41"/>
      <c r="Y44" s="41"/>
      <c r="Z44" s="41"/>
      <c r="AA44" s="14"/>
      <c r="AB44" s="14"/>
      <c r="AC44" s="14"/>
    </row>
    <row r="45" spans="1:29" ht="13.5" customHeight="1">
      <c r="A45" s="293" t="s">
        <v>19</v>
      </c>
      <c r="B45" s="293"/>
      <c r="C45" s="293"/>
      <c r="D45" s="293"/>
      <c r="E45" s="293"/>
      <c r="F45" s="293"/>
      <c r="G45" s="295"/>
      <c r="H45" s="295"/>
      <c r="I45" s="295"/>
      <c r="J45" s="295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41"/>
      <c r="V45" s="41"/>
      <c r="W45" s="41"/>
      <c r="X45" s="41"/>
      <c r="Y45" s="41"/>
      <c r="Z45" s="41"/>
      <c r="AA45" s="14"/>
      <c r="AB45" s="14"/>
      <c r="AC45" s="14"/>
    </row>
    <row r="46" spans="1:29" ht="13.5" customHeight="1" thickBot="1">
      <c r="A46" s="292" t="s">
        <v>25</v>
      </c>
      <c r="B46" s="292"/>
      <c r="C46" s="292"/>
      <c r="D46" s="292"/>
      <c r="E46" s="292"/>
      <c r="F46" s="292"/>
      <c r="G46" s="292"/>
      <c r="H46" s="292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1"/>
      <c r="V46" s="41"/>
      <c r="W46" s="41"/>
      <c r="X46" s="41"/>
      <c r="Y46" s="41"/>
      <c r="Z46" s="41"/>
      <c r="AA46" s="14"/>
      <c r="AB46" s="14"/>
      <c r="AC46" s="14"/>
    </row>
    <row r="47" spans="1:29" ht="13.5" customHeight="1" thickTop="1">
      <c r="A47" s="293" t="s">
        <v>20</v>
      </c>
      <c r="B47" s="293"/>
      <c r="C47" s="293"/>
      <c r="D47" s="293"/>
      <c r="E47" s="293"/>
      <c r="F47" s="293"/>
      <c r="G47" s="296"/>
      <c r="H47" s="296"/>
      <c r="I47" s="296"/>
      <c r="J47" s="296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41"/>
      <c r="V47" s="41"/>
      <c r="W47" s="41"/>
      <c r="X47" s="41"/>
      <c r="Y47" s="41"/>
      <c r="Z47" s="41"/>
      <c r="AA47" s="14"/>
      <c r="AB47" s="14"/>
      <c r="AC47" s="14"/>
    </row>
    <row r="48" spans="1:29" ht="13.5" customHeight="1" thickBot="1">
      <c r="A48" s="292" t="s">
        <v>18</v>
      </c>
      <c r="B48" s="292"/>
      <c r="C48" s="292"/>
      <c r="D48" s="292"/>
      <c r="E48" s="292"/>
      <c r="F48" s="292"/>
      <c r="G48" s="292"/>
      <c r="H48" s="292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1"/>
      <c r="V48" s="41"/>
      <c r="W48" s="41"/>
      <c r="X48" s="41"/>
      <c r="Y48" s="41"/>
      <c r="Z48" s="41"/>
      <c r="AA48" s="14"/>
      <c r="AB48" s="14"/>
      <c r="AC48" s="14"/>
    </row>
    <row r="49" spans="1:29" ht="13.5" customHeight="1" thickTop="1">
      <c r="A49" s="42"/>
      <c r="B49" s="42"/>
      <c r="C49" s="39"/>
      <c r="D49" s="39"/>
      <c r="E49" s="39"/>
      <c r="F49" s="39"/>
      <c r="G49" s="39"/>
      <c r="H49" s="39"/>
      <c r="I49" s="39"/>
      <c r="J49" s="40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41"/>
      <c r="V49" s="41"/>
      <c r="W49" s="41"/>
      <c r="X49" s="41"/>
      <c r="Y49" s="41"/>
      <c r="Z49" s="41"/>
      <c r="AA49" s="14"/>
      <c r="AB49" s="14"/>
      <c r="AC49" s="14"/>
    </row>
    <row r="50" spans="1:29" ht="13.5" customHeight="1">
      <c r="A50" s="25" t="s">
        <v>2</v>
      </c>
      <c r="B50" s="26" t="s">
        <v>83</v>
      </c>
      <c r="C50" s="26"/>
      <c r="D50" s="27"/>
      <c r="E50" s="27"/>
      <c r="F50" s="27"/>
      <c r="G50" s="27"/>
      <c r="H50" s="27"/>
      <c r="I50" s="27"/>
      <c r="J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15"/>
      <c r="V50" s="97"/>
      <c r="W50" s="97"/>
      <c r="X50" s="97"/>
      <c r="Y50" s="97"/>
      <c r="Z50" s="97"/>
      <c r="AA50" s="14"/>
      <c r="AB50" s="14"/>
      <c r="AC50" s="14"/>
    </row>
    <row r="51" spans="1:29" ht="13.5" customHeight="1">
      <c r="A51" s="25" t="s">
        <v>3</v>
      </c>
      <c r="B51" s="75"/>
      <c r="C51" s="29"/>
      <c r="D51" s="30"/>
      <c r="E51" s="30"/>
      <c r="F51" s="30" t="s">
        <v>85</v>
      </c>
      <c r="G51" s="30" t="s">
        <v>86</v>
      </c>
      <c r="H51" s="30" t="s">
        <v>87</v>
      </c>
      <c r="I51" s="30" t="s">
        <v>88</v>
      </c>
      <c r="J51" s="30" t="s">
        <v>89</v>
      </c>
      <c r="K51" s="70" t="s">
        <v>90</v>
      </c>
      <c r="L51" s="70" t="s">
        <v>91</v>
      </c>
      <c r="M51" s="30" t="s">
        <v>66</v>
      </c>
      <c r="N51" s="31" t="s">
        <v>178</v>
      </c>
      <c r="O51" s="230" t="s">
        <v>179</v>
      </c>
      <c r="P51" s="70" t="s">
        <v>182</v>
      </c>
      <c r="Q51" s="230" t="s">
        <v>185</v>
      </c>
      <c r="R51" s="70" t="s">
        <v>186</v>
      </c>
      <c r="S51" s="230" t="s">
        <v>190</v>
      </c>
      <c r="T51" s="176"/>
      <c r="U51" s="15"/>
      <c r="V51" s="97"/>
      <c r="W51" s="97"/>
      <c r="X51" s="97"/>
      <c r="Y51" s="97"/>
      <c r="Z51" s="97"/>
      <c r="AA51" s="14"/>
      <c r="AB51" s="14"/>
      <c r="AC51" s="14"/>
    </row>
    <row r="52" spans="1:29" ht="13.5" customHeight="1">
      <c r="A52" s="32"/>
      <c r="B52" s="33"/>
      <c r="C52" s="34"/>
      <c r="D52" s="34"/>
      <c r="E52" s="34"/>
      <c r="F52" s="34"/>
      <c r="G52" s="34"/>
      <c r="H52" s="14"/>
      <c r="I52" s="14"/>
      <c r="J52" s="15"/>
      <c r="K52" s="73"/>
      <c r="L52" s="73"/>
      <c r="M52" s="73"/>
      <c r="N52" s="73"/>
      <c r="O52" s="231"/>
      <c r="P52" s="73"/>
      <c r="Q52" s="231"/>
      <c r="R52" s="73"/>
      <c r="S52" s="231"/>
      <c r="T52" s="177"/>
      <c r="U52" s="15"/>
      <c r="V52" s="97"/>
      <c r="W52" s="97"/>
      <c r="X52" s="97"/>
      <c r="Y52" s="97"/>
      <c r="Z52" s="97"/>
      <c r="AA52" s="14"/>
      <c r="AB52" s="14"/>
      <c r="AC52" s="14"/>
    </row>
    <row r="53" spans="1:29" ht="13.5" customHeight="1">
      <c r="A53" s="81" t="s">
        <v>27</v>
      </c>
      <c r="B53" s="37"/>
      <c r="C53" s="37"/>
      <c r="D53" s="37"/>
      <c r="E53" s="37"/>
      <c r="F53" s="37">
        <f aca="true" t="shared" si="11" ref="F53:N53">(SUM(D21:F21)/3)</f>
        <v>4.8966666666666665</v>
      </c>
      <c r="G53" s="37">
        <f t="shared" si="11"/>
        <v>5.023333333333333</v>
      </c>
      <c r="H53" s="37">
        <f t="shared" si="11"/>
        <v>6.623333333333332</v>
      </c>
      <c r="I53" s="37">
        <f t="shared" si="11"/>
        <v>7.490000000000001</v>
      </c>
      <c r="J53" s="37">
        <f t="shared" si="11"/>
        <v>6.97</v>
      </c>
      <c r="K53" s="37">
        <f t="shared" si="11"/>
        <v>7.010000000000001</v>
      </c>
      <c r="L53" s="37">
        <f t="shared" si="11"/>
        <v>7.430672806520515</v>
      </c>
      <c r="M53" s="37">
        <f t="shared" si="11"/>
        <v>8.678657630031237</v>
      </c>
      <c r="N53" s="98">
        <f t="shared" si="11"/>
        <v>8.815324296697902</v>
      </c>
      <c r="O53" s="232">
        <f>(SUM(M21:O21)/3)</f>
        <v>8.497984823510722</v>
      </c>
      <c r="P53" s="98">
        <f>(SUM(N21:P21)/3)</f>
        <v>7.617785640012986</v>
      </c>
      <c r="Q53" s="232">
        <f>(SUM(O21:Q21)/3)</f>
        <v>7.371616029537992</v>
      </c>
      <c r="R53" s="98">
        <f>(SUM(P21:R21)/3)</f>
        <v>8.522761710345016</v>
      </c>
      <c r="S53" s="232">
        <f>(SUM(Q21:S21)/3)</f>
        <v>10.729513038347994</v>
      </c>
      <c r="T53" s="178" t="s">
        <v>69</v>
      </c>
      <c r="U53" s="15"/>
      <c r="V53" s="97"/>
      <c r="W53" s="97"/>
      <c r="X53" s="97"/>
      <c r="Y53" s="97"/>
      <c r="Z53" s="97"/>
      <c r="AA53" s="14"/>
      <c r="AB53" s="14"/>
      <c r="AC53" s="14"/>
    </row>
    <row r="54" spans="1:29" ht="13.5" customHeight="1">
      <c r="A54" s="82" t="s">
        <v>28</v>
      </c>
      <c r="B54" s="36"/>
      <c r="C54" s="36"/>
      <c r="D54" s="36"/>
      <c r="E54" s="36"/>
      <c r="F54" s="36">
        <v>3.3599999999999994</v>
      </c>
      <c r="G54" s="36">
        <v>3.84</v>
      </c>
      <c r="H54" s="36">
        <v>1.3481221574818443</v>
      </c>
      <c r="I54" s="36">
        <v>-1.8816519292114833</v>
      </c>
      <c r="J54" s="36">
        <v>-2.2638985049864004</v>
      </c>
      <c r="K54" s="36">
        <v>1.1418934235803044</v>
      </c>
      <c r="L54" s="36">
        <v>4.38350362572895</v>
      </c>
      <c r="M54" s="36">
        <v>5.338862158927237</v>
      </c>
      <c r="N54" s="39">
        <v>4.415359917925158</v>
      </c>
      <c r="O54" s="233">
        <f>(SUM(M22:O22)/3)</f>
        <v>3.4096436993522654</v>
      </c>
      <c r="P54" s="39">
        <f>(SUM(N22:P22)/3)</f>
        <v>2.8466480449894864</v>
      </c>
      <c r="Q54" s="233">
        <f>(SUM(O22:Q22)/3)</f>
        <v>3.8718687165106744</v>
      </c>
      <c r="R54" s="39">
        <f>(SUM(P22:R22)/3)</f>
        <v>5.909584738373648</v>
      </c>
      <c r="S54" s="233">
        <f>(SUM(Q22:S22)/3)</f>
        <v>8.578052372811</v>
      </c>
      <c r="T54" s="179" t="s">
        <v>70</v>
      </c>
      <c r="U54" s="15"/>
      <c r="V54" s="97"/>
      <c r="W54" s="97"/>
      <c r="X54" s="97"/>
      <c r="Y54" s="97"/>
      <c r="Z54" s="97"/>
      <c r="AA54" s="14"/>
      <c r="AB54" s="14"/>
      <c r="AC54" s="14"/>
    </row>
    <row r="55" spans="1:29" ht="13.5" customHeight="1">
      <c r="A55" s="81" t="s">
        <v>181</v>
      </c>
      <c r="B55" s="37"/>
      <c r="C55" s="37"/>
      <c r="D55" s="37"/>
      <c r="E55" s="37"/>
      <c r="F55" s="37">
        <f aca="true" t="shared" si="12" ref="F55:F72">(SUM(D23:F23)/3)</f>
        <v>11.59666666666667</v>
      </c>
      <c r="G55" s="37">
        <f aca="true" t="shared" si="13" ref="G55:G72">(SUM(E23:G23)/3)</f>
        <v>10.85</v>
      </c>
      <c r="H55" s="37">
        <f aca="true" t="shared" si="14" ref="H55:H72">(SUM(F23:H23)/3)</f>
        <v>8.243333333333334</v>
      </c>
      <c r="I55" s="37">
        <f aca="true" t="shared" si="15" ref="I55:I72">(SUM(G23:I23)/3)</f>
        <v>6.56</v>
      </c>
      <c r="J55" s="37">
        <f aca="true" t="shared" si="16" ref="J55:J72">(SUM(H23:J23)/3)</f>
        <v>6.283333333333332</v>
      </c>
      <c r="K55" s="37">
        <f aca="true" t="shared" si="17" ref="K55:K72">(SUM(I23:K23)/3)</f>
        <v>7.469999999999999</v>
      </c>
      <c r="L55" s="37">
        <f aca="true" t="shared" si="18" ref="L55:L72">(SUM(J23:L23)/3)</f>
        <v>9.055498779576348</v>
      </c>
      <c r="M55" s="37">
        <f aca="true" t="shared" si="19" ref="M55:M72">(SUM(K23:M23)/3)</f>
        <v>10.844559819061672</v>
      </c>
      <c r="N55" s="98"/>
      <c r="O55" s="232"/>
      <c r="P55" s="98"/>
      <c r="Q55" s="232"/>
      <c r="R55" s="98"/>
      <c r="S55" s="232"/>
      <c r="T55" s="178" t="s">
        <v>70</v>
      </c>
      <c r="U55" s="15"/>
      <c r="V55" s="97"/>
      <c r="W55" s="97"/>
      <c r="X55" s="97"/>
      <c r="Y55" s="97"/>
      <c r="Z55" s="97"/>
      <c r="AA55" s="14"/>
      <c r="AB55" s="14"/>
      <c r="AC55" s="14"/>
    </row>
    <row r="56" spans="1:29" ht="13.5" customHeight="1">
      <c r="A56" s="82" t="s">
        <v>29</v>
      </c>
      <c r="B56" s="38"/>
      <c r="C56" s="38"/>
      <c r="D56" s="38"/>
      <c r="E56" s="38"/>
      <c r="F56" s="36">
        <f t="shared" si="12"/>
        <v>9.686666666666667</v>
      </c>
      <c r="G56" s="36">
        <f t="shared" si="13"/>
        <v>9.31</v>
      </c>
      <c r="H56" s="36">
        <f t="shared" si="14"/>
        <v>9.79</v>
      </c>
      <c r="I56" s="36">
        <f t="shared" si="15"/>
        <v>10.953333333333333</v>
      </c>
      <c r="J56" s="36">
        <f t="shared" si="16"/>
        <v>11.966666666666669</v>
      </c>
      <c r="K56" s="36">
        <f t="shared" si="17"/>
        <v>12.69</v>
      </c>
      <c r="L56" s="36">
        <f t="shared" si="18"/>
        <v>12.630891528045623</v>
      </c>
      <c r="M56" s="36">
        <f t="shared" si="19"/>
        <v>11.812829395815521</v>
      </c>
      <c r="N56" s="39">
        <f aca="true" t="shared" si="20" ref="N56:N72">(SUM(L24:N24)/3)</f>
        <v>10.819496062482187</v>
      </c>
      <c r="O56" s="233">
        <f aca="true" t="shared" si="21" ref="O56:O62">(SUM(M24:O24)/3)</f>
        <v>9.4119378677699</v>
      </c>
      <c r="P56" s="39">
        <f aca="true" t="shared" si="22" ref="P56:P62">(SUM(N24:P24)/3)</f>
        <v>9.297342405726006</v>
      </c>
      <c r="Q56" s="233">
        <f aca="true" t="shared" si="23" ref="Q56:Q72">(SUM(O24:Q24)/3)</f>
        <v>10.010544227882137</v>
      </c>
      <c r="R56" s="39">
        <f aca="true" t="shared" si="24" ref="R56:R70">(SUM(P24:R24)/3)</f>
        <v>10.645247705609014</v>
      </c>
      <c r="S56" s="233">
        <f aca="true" t="shared" si="25" ref="S56:S70">(SUM(Q24:S24)/3)</f>
        <v>10.47056984756936</v>
      </c>
      <c r="T56" s="179" t="s">
        <v>71</v>
      </c>
      <c r="U56" s="15"/>
      <c r="V56" s="97"/>
      <c r="W56" s="97"/>
      <c r="X56" s="97"/>
      <c r="Y56" s="97"/>
      <c r="Z56" s="97"/>
      <c r="AA56" s="14"/>
      <c r="AB56" s="14"/>
      <c r="AC56" s="14"/>
    </row>
    <row r="57" spans="1:29" ht="13.5" customHeight="1">
      <c r="A57" s="81" t="s">
        <v>30</v>
      </c>
      <c r="B57" s="37"/>
      <c r="C57" s="37"/>
      <c r="D57" s="37"/>
      <c r="E57" s="37"/>
      <c r="F57" s="37">
        <f t="shared" si="12"/>
        <v>8.856666666666667</v>
      </c>
      <c r="G57" s="37">
        <f t="shared" si="13"/>
        <v>9.053333333333333</v>
      </c>
      <c r="H57" s="37">
        <f t="shared" si="14"/>
        <v>8.763333333333334</v>
      </c>
      <c r="I57" s="37">
        <f t="shared" si="15"/>
        <v>8.323333333333332</v>
      </c>
      <c r="J57" s="37">
        <f t="shared" si="16"/>
        <v>7.303333333333332</v>
      </c>
      <c r="K57" s="37">
        <f t="shared" si="17"/>
        <v>6.28</v>
      </c>
      <c r="L57" s="37">
        <f t="shared" si="18"/>
        <v>5.741202907593855</v>
      </c>
      <c r="M57" s="37">
        <f t="shared" si="19"/>
        <v>6.2520531020981815</v>
      </c>
      <c r="N57" s="98">
        <f t="shared" si="20"/>
        <v>7.595386435431514</v>
      </c>
      <c r="O57" s="232">
        <f t="shared" si="21"/>
        <v>9.497516861170995</v>
      </c>
      <c r="P57" s="98">
        <f t="shared" si="22"/>
        <v>10.375524563194354</v>
      </c>
      <c r="Q57" s="232">
        <f t="shared" si="23"/>
        <v>10.320261246881813</v>
      </c>
      <c r="R57" s="98">
        <f t="shared" si="24"/>
        <v>9.37210880173091</v>
      </c>
      <c r="S57" s="232">
        <f t="shared" si="25"/>
        <v>9.34200236331146</v>
      </c>
      <c r="T57" s="178" t="s">
        <v>72</v>
      </c>
      <c r="U57" s="15"/>
      <c r="V57" s="97"/>
      <c r="W57" s="97"/>
      <c r="X57" s="97"/>
      <c r="Y57" s="97"/>
      <c r="Z57" s="97"/>
      <c r="AA57" s="14"/>
      <c r="AB57" s="14"/>
      <c r="AC57" s="14"/>
    </row>
    <row r="58" spans="1:29" ht="13.5" customHeight="1">
      <c r="A58" s="82" t="s">
        <v>48</v>
      </c>
      <c r="B58" s="38"/>
      <c r="C58" s="38"/>
      <c r="D58" s="38"/>
      <c r="E58" s="38"/>
      <c r="F58" s="36">
        <f t="shared" si="12"/>
        <v>6.97</v>
      </c>
      <c r="G58" s="36">
        <f t="shared" si="13"/>
        <v>5.613333333333333</v>
      </c>
      <c r="H58" s="36">
        <f t="shared" si="14"/>
        <v>4.433333333333334</v>
      </c>
      <c r="I58" s="36">
        <f t="shared" si="15"/>
        <v>3.186666666666666</v>
      </c>
      <c r="J58" s="36">
        <f t="shared" si="16"/>
        <v>2.6033333333333335</v>
      </c>
      <c r="K58" s="36">
        <f t="shared" si="17"/>
        <v>2.453333333333333</v>
      </c>
      <c r="L58" s="36">
        <f t="shared" si="18"/>
        <v>2.558286952863307</v>
      </c>
      <c r="M58" s="36">
        <f t="shared" si="19"/>
        <v>2.6157110191502504</v>
      </c>
      <c r="N58" s="39">
        <f t="shared" si="20"/>
        <v>3.23571101915025</v>
      </c>
      <c r="O58" s="233">
        <f t="shared" si="21"/>
        <v>5.430757399620276</v>
      </c>
      <c r="P58" s="39">
        <f t="shared" si="22"/>
        <v>8.616124739549244</v>
      </c>
      <c r="Q58" s="233">
        <f t="shared" si="23"/>
        <v>11.265384427024955</v>
      </c>
      <c r="R58" s="39">
        <f t="shared" si="24"/>
        <v>11.146195565969101</v>
      </c>
      <c r="S58" s="233">
        <f t="shared" si="25"/>
        <v>9.82379371949601</v>
      </c>
      <c r="T58" s="179" t="s">
        <v>78</v>
      </c>
      <c r="U58" s="15"/>
      <c r="V58" s="97"/>
      <c r="W58" s="97"/>
      <c r="X58" s="97"/>
      <c r="Y58" s="97"/>
      <c r="Z58" s="97"/>
      <c r="AA58" s="14"/>
      <c r="AB58" s="14"/>
      <c r="AC58" s="14"/>
    </row>
    <row r="59" spans="1:29" ht="13.5" customHeight="1">
      <c r="A59" s="81" t="s">
        <v>49</v>
      </c>
      <c r="B59" s="37"/>
      <c r="C59" s="37"/>
      <c r="D59" s="37"/>
      <c r="E59" s="37"/>
      <c r="F59" s="37">
        <f t="shared" si="12"/>
        <v>10.18</v>
      </c>
      <c r="G59" s="37">
        <f t="shared" si="13"/>
        <v>10.38</v>
      </c>
      <c r="H59" s="37">
        <f t="shared" si="14"/>
        <v>11.223333333333334</v>
      </c>
      <c r="I59" s="37">
        <f t="shared" si="15"/>
        <v>9.92</v>
      </c>
      <c r="J59" s="37">
        <f t="shared" si="16"/>
        <v>7.98</v>
      </c>
      <c r="K59" s="37">
        <f t="shared" si="17"/>
        <v>6.536666666666666</v>
      </c>
      <c r="L59" s="37">
        <f t="shared" si="18"/>
        <v>7.799976150376456</v>
      </c>
      <c r="M59" s="37">
        <f t="shared" si="19"/>
        <v>10.481075361936604</v>
      </c>
      <c r="N59" s="98">
        <f t="shared" si="20"/>
        <v>13.104408695269939</v>
      </c>
      <c r="O59" s="232">
        <f t="shared" si="21"/>
        <v>12.821099211560147</v>
      </c>
      <c r="P59" s="98">
        <f t="shared" si="22"/>
        <v>11.22672725788695</v>
      </c>
      <c r="Q59" s="232">
        <f t="shared" si="23"/>
        <v>10.418963167819927</v>
      </c>
      <c r="R59" s="98">
        <f t="shared" si="24"/>
        <v>11.009474998598463</v>
      </c>
      <c r="S59" s="232">
        <f t="shared" si="25"/>
        <v>12.832458945190938</v>
      </c>
      <c r="T59" s="178" t="s">
        <v>73</v>
      </c>
      <c r="U59" s="15"/>
      <c r="V59" s="97"/>
      <c r="W59" s="97"/>
      <c r="X59" s="97"/>
      <c r="Y59" s="97"/>
      <c r="Z59" s="97"/>
      <c r="AA59" s="14"/>
      <c r="AB59" s="14"/>
      <c r="AC59" s="14"/>
    </row>
    <row r="60" spans="1:29" ht="13.5" customHeight="1">
      <c r="A60" s="82" t="s">
        <v>31</v>
      </c>
      <c r="B60" s="38"/>
      <c r="C60" s="38"/>
      <c r="D60" s="38"/>
      <c r="E60" s="38"/>
      <c r="F60" s="36">
        <f t="shared" si="12"/>
        <v>5.739999999999999</v>
      </c>
      <c r="G60" s="36">
        <f t="shared" si="13"/>
        <v>6.14</v>
      </c>
      <c r="H60" s="36">
        <f t="shared" si="14"/>
        <v>5.876666666666666</v>
      </c>
      <c r="I60" s="36">
        <f t="shared" si="15"/>
        <v>5.82</v>
      </c>
      <c r="J60" s="36">
        <f t="shared" si="16"/>
        <v>5.663333333333334</v>
      </c>
      <c r="K60" s="36">
        <f t="shared" si="17"/>
        <v>5.093333333333333</v>
      </c>
      <c r="L60" s="36">
        <f t="shared" si="18"/>
        <v>3.5477588557906663</v>
      </c>
      <c r="M60" s="36">
        <f t="shared" si="19"/>
        <v>3.0228440681420765</v>
      </c>
      <c r="N60" s="39">
        <f t="shared" si="20"/>
        <v>4.469510734808743</v>
      </c>
      <c r="O60" s="233">
        <f t="shared" si="21"/>
        <v>7.111751879018077</v>
      </c>
      <c r="P60" s="39">
        <f t="shared" si="22"/>
        <v>9.197201465451398</v>
      </c>
      <c r="Q60" s="233">
        <f t="shared" si="23"/>
        <v>13.232719923136811</v>
      </c>
      <c r="R60" s="39">
        <f t="shared" si="24"/>
        <v>16.113998011354386</v>
      </c>
      <c r="S60" s="233">
        <f t="shared" si="25"/>
        <v>19.595112684772843</v>
      </c>
      <c r="T60" s="179" t="s">
        <v>74</v>
      </c>
      <c r="U60" s="15"/>
      <c r="V60" s="97"/>
      <c r="W60" s="97"/>
      <c r="X60" s="97"/>
      <c r="Y60" s="97"/>
      <c r="Z60" s="97"/>
      <c r="AA60" s="14"/>
      <c r="AB60" s="14"/>
      <c r="AC60" s="14"/>
    </row>
    <row r="61" spans="1:29" ht="13.5" customHeight="1">
      <c r="A61" s="81" t="s">
        <v>32</v>
      </c>
      <c r="B61" s="37"/>
      <c r="C61" s="37"/>
      <c r="D61" s="37"/>
      <c r="E61" s="37"/>
      <c r="F61" s="37">
        <f t="shared" si="12"/>
        <v>9.813333333333333</v>
      </c>
      <c r="G61" s="37">
        <f t="shared" si="13"/>
        <v>10.606666666666667</v>
      </c>
      <c r="H61" s="37">
        <f t="shared" si="14"/>
        <v>11.593333333333334</v>
      </c>
      <c r="I61" s="37">
        <f t="shared" si="15"/>
        <v>11.776666666666666</v>
      </c>
      <c r="J61" s="37">
        <f t="shared" si="16"/>
        <v>10.719999999999999</v>
      </c>
      <c r="K61" s="37">
        <f t="shared" si="17"/>
        <v>9.263333333333334</v>
      </c>
      <c r="L61" s="37">
        <f t="shared" si="18"/>
        <v>8.400777635858246</v>
      </c>
      <c r="M61" s="37">
        <f t="shared" si="19"/>
        <v>8.405019840557978</v>
      </c>
      <c r="N61" s="98">
        <f t="shared" si="20"/>
        <v>9.115019840557977</v>
      </c>
      <c r="O61" s="232">
        <f t="shared" si="21"/>
        <v>10.194242204699732</v>
      </c>
      <c r="P61" s="98">
        <f t="shared" si="22"/>
        <v>10.5413796946487</v>
      </c>
      <c r="Q61" s="232">
        <f t="shared" si="23"/>
        <v>10.59105980248812</v>
      </c>
      <c r="R61" s="98">
        <f t="shared" si="24"/>
        <v>10.101019467955654</v>
      </c>
      <c r="S61" s="232">
        <f t="shared" si="25"/>
        <v>10.287993379136326</v>
      </c>
      <c r="T61" s="178" t="s">
        <v>75</v>
      </c>
      <c r="U61" s="15"/>
      <c r="V61" s="97"/>
      <c r="W61" s="97"/>
      <c r="X61" s="97"/>
      <c r="Y61" s="97"/>
      <c r="Z61" s="97"/>
      <c r="AA61" s="14"/>
      <c r="AB61" s="14"/>
      <c r="AC61" s="14"/>
    </row>
    <row r="62" spans="1:29" ht="13.5" customHeight="1">
      <c r="A62" s="82" t="s">
        <v>50</v>
      </c>
      <c r="B62" s="38"/>
      <c r="C62" s="38"/>
      <c r="D62" s="38"/>
      <c r="E62" s="38"/>
      <c r="F62" s="36">
        <f t="shared" si="12"/>
        <v>8.733333333333334</v>
      </c>
      <c r="G62" s="36">
        <f t="shared" si="13"/>
        <v>9.56</v>
      </c>
      <c r="H62" s="36">
        <f t="shared" si="14"/>
        <v>10.103333333333333</v>
      </c>
      <c r="I62" s="36">
        <f t="shared" si="15"/>
        <v>9.696666666666667</v>
      </c>
      <c r="J62" s="36">
        <f t="shared" si="16"/>
        <v>8.193333333333333</v>
      </c>
      <c r="K62" s="36">
        <f t="shared" si="17"/>
        <v>6.3066666666666675</v>
      </c>
      <c r="L62" s="36">
        <f t="shared" si="18"/>
        <v>5.769933473433909</v>
      </c>
      <c r="M62" s="36">
        <f t="shared" si="19"/>
        <v>6.388625108031754</v>
      </c>
      <c r="N62" s="39">
        <f t="shared" si="20"/>
        <v>7.685291774698423</v>
      </c>
      <c r="O62" s="233">
        <f t="shared" si="21"/>
        <v>8.145358301264514</v>
      </c>
      <c r="P62" s="39">
        <f t="shared" si="22"/>
        <v>8.379314345626524</v>
      </c>
      <c r="Q62" s="233">
        <f t="shared" si="23"/>
        <v>8.730956861882312</v>
      </c>
      <c r="R62" s="39">
        <f t="shared" si="24"/>
        <v>9.634397393360189</v>
      </c>
      <c r="S62" s="233">
        <f t="shared" si="25"/>
        <v>10.668183785802007</v>
      </c>
      <c r="T62" s="179" t="s">
        <v>70</v>
      </c>
      <c r="U62" s="15"/>
      <c r="V62" s="97"/>
      <c r="W62" s="97"/>
      <c r="X62" s="97"/>
      <c r="Y62" s="97"/>
      <c r="Z62" s="97"/>
      <c r="AA62" s="14"/>
      <c r="AB62" s="14"/>
      <c r="AC62" s="14"/>
    </row>
    <row r="63" spans="1:29" ht="13.5" customHeight="1">
      <c r="A63" s="81" t="s">
        <v>56</v>
      </c>
      <c r="B63" s="37"/>
      <c r="C63" s="37"/>
      <c r="D63" s="37"/>
      <c r="E63" s="37"/>
      <c r="F63" s="37">
        <v>6.91</v>
      </c>
      <c r="G63" s="37">
        <v>7.84</v>
      </c>
      <c r="H63" s="37">
        <v>8.8</v>
      </c>
      <c r="I63" s="37">
        <v>10.03</v>
      </c>
      <c r="J63" s="37">
        <v>10.1</v>
      </c>
      <c r="K63" s="37">
        <v>8.8</v>
      </c>
      <c r="L63" s="37">
        <v>7.45</v>
      </c>
      <c r="M63" s="37">
        <v>8.19</v>
      </c>
      <c r="N63" s="98">
        <v>11.25</v>
      </c>
      <c r="O63" s="232">
        <v>11.25</v>
      </c>
      <c r="P63" s="98">
        <v>11.25</v>
      </c>
      <c r="Q63" s="232">
        <f t="shared" si="23"/>
        <v>10.232287198373513</v>
      </c>
      <c r="R63" s="98">
        <f t="shared" si="24"/>
        <v>10.548468981608654</v>
      </c>
      <c r="S63" s="232">
        <f t="shared" si="25"/>
        <v>10.440571113857578</v>
      </c>
      <c r="T63" s="178" t="s">
        <v>77</v>
      </c>
      <c r="U63" s="15"/>
      <c r="V63" s="97"/>
      <c r="W63" s="97"/>
      <c r="X63" s="97"/>
      <c r="Y63" s="97"/>
      <c r="Z63" s="97"/>
      <c r="AA63" s="14"/>
      <c r="AB63" s="14"/>
      <c r="AC63" s="14"/>
    </row>
    <row r="64" spans="1:29" ht="13.5" customHeight="1">
      <c r="A64" s="82" t="s">
        <v>33</v>
      </c>
      <c r="B64" s="38"/>
      <c r="C64" s="38"/>
      <c r="D64" s="38"/>
      <c r="E64" s="38"/>
      <c r="F64" s="36">
        <f t="shared" si="12"/>
        <v>9.24</v>
      </c>
      <c r="G64" s="36">
        <f t="shared" si="13"/>
        <v>9.21</v>
      </c>
      <c r="H64" s="36">
        <f t="shared" si="14"/>
        <v>9.256666666666666</v>
      </c>
      <c r="I64" s="36">
        <f t="shared" si="15"/>
        <v>9.043333333333335</v>
      </c>
      <c r="J64" s="36">
        <f t="shared" si="16"/>
        <v>8.793333333333335</v>
      </c>
      <c r="K64" s="36">
        <f t="shared" si="17"/>
        <v>8.863333333333332</v>
      </c>
      <c r="L64" s="36">
        <f t="shared" si="18"/>
        <v>9.020437863941623</v>
      </c>
      <c r="M64" s="36">
        <f t="shared" si="19"/>
        <v>9.130433012232423</v>
      </c>
      <c r="N64" s="39">
        <f t="shared" si="20"/>
        <v>9.170433012232422</v>
      </c>
      <c r="O64" s="233">
        <f aca="true" t="shared" si="26" ref="O64:O72">(SUM(M32:O32)/3)</f>
        <v>9.256661814957466</v>
      </c>
      <c r="P64" s="39">
        <f aca="true" t="shared" si="27" ref="P64:P72">(SUM(N32:P32)/3)</f>
        <v>9.409237234664886</v>
      </c>
      <c r="Q64" s="233">
        <f t="shared" si="23"/>
        <v>9.200352369453343</v>
      </c>
      <c r="R64" s="39">
        <f t="shared" si="24"/>
        <v>8.824347732870477</v>
      </c>
      <c r="S64" s="233">
        <f t="shared" si="25"/>
        <v>7.760609469390161</v>
      </c>
      <c r="T64" s="179" t="s">
        <v>76</v>
      </c>
      <c r="U64" s="15"/>
      <c r="V64" s="97"/>
      <c r="W64" s="97"/>
      <c r="X64" s="97"/>
      <c r="Y64" s="97"/>
      <c r="Z64" s="97"/>
      <c r="AA64" s="14"/>
      <c r="AB64" s="14"/>
      <c r="AC64" s="14"/>
    </row>
    <row r="65" spans="1:29" ht="13.5" customHeight="1">
      <c r="A65" s="81" t="s">
        <v>34</v>
      </c>
      <c r="B65" s="37"/>
      <c r="C65" s="37"/>
      <c r="D65" s="37"/>
      <c r="E65" s="37"/>
      <c r="F65" s="37">
        <f t="shared" si="12"/>
        <v>7.406666666666666</v>
      </c>
      <c r="G65" s="37">
        <f t="shared" si="13"/>
        <v>5.613333333333333</v>
      </c>
      <c r="H65" s="37">
        <f t="shared" si="14"/>
        <v>6.63</v>
      </c>
      <c r="I65" s="37">
        <f t="shared" si="15"/>
        <v>7.8</v>
      </c>
      <c r="J65" s="37">
        <f t="shared" si="16"/>
        <v>8.979999999999999</v>
      </c>
      <c r="K65" s="37">
        <f t="shared" si="17"/>
        <v>10.13</v>
      </c>
      <c r="L65" s="37">
        <f t="shared" si="18"/>
        <v>12.147914360240874</v>
      </c>
      <c r="M65" s="37">
        <f t="shared" si="19"/>
        <v>14.006861660172946</v>
      </c>
      <c r="N65" s="98">
        <f t="shared" si="20"/>
        <v>13.760194993506282</v>
      </c>
      <c r="O65" s="232">
        <f t="shared" si="26"/>
        <v>12.315613966598741</v>
      </c>
      <c r="P65" s="98">
        <f t="shared" si="27"/>
        <v>10.501242025859929</v>
      </c>
      <c r="Q65" s="232">
        <f t="shared" si="23"/>
        <v>9.501142488001898</v>
      </c>
      <c r="R65" s="98">
        <f t="shared" si="24"/>
        <v>9.00134894234545</v>
      </c>
      <c r="S65" s="232">
        <f t="shared" si="25"/>
        <v>8.645061205791547</v>
      </c>
      <c r="T65" s="178" t="s">
        <v>78</v>
      </c>
      <c r="U65" s="15"/>
      <c r="V65" s="97"/>
      <c r="W65" s="97"/>
      <c r="X65" s="97"/>
      <c r="Y65" s="97"/>
      <c r="Z65" s="97"/>
      <c r="AA65" s="14"/>
      <c r="AB65" s="14"/>
      <c r="AC65" s="14"/>
    </row>
    <row r="66" spans="1:29" ht="13.5" customHeight="1">
      <c r="A66" s="82" t="s">
        <v>35</v>
      </c>
      <c r="B66" s="38"/>
      <c r="C66" s="38"/>
      <c r="D66" s="38"/>
      <c r="E66" s="38"/>
      <c r="F66" s="36">
        <f t="shared" si="12"/>
        <v>9.94</v>
      </c>
      <c r="G66" s="36">
        <f t="shared" si="13"/>
        <v>10.043333333333333</v>
      </c>
      <c r="H66" s="36">
        <f t="shared" si="14"/>
        <v>11.576666666666668</v>
      </c>
      <c r="I66" s="36">
        <f t="shared" si="15"/>
        <v>11.556666666666667</v>
      </c>
      <c r="J66" s="36">
        <f t="shared" si="16"/>
        <v>11.18</v>
      </c>
      <c r="K66" s="36">
        <f t="shared" si="17"/>
        <v>9.076666666666666</v>
      </c>
      <c r="L66" s="36">
        <f t="shared" si="18"/>
        <v>8.341930219618407</v>
      </c>
      <c r="M66" s="36">
        <f t="shared" si="19"/>
        <v>7.093435277653515</v>
      </c>
      <c r="N66" s="39">
        <f t="shared" si="20"/>
        <v>6.543435277653515</v>
      </c>
      <c r="O66" s="233">
        <f t="shared" si="26"/>
        <v>6.251505058035108</v>
      </c>
      <c r="P66" s="39">
        <f t="shared" si="27"/>
        <v>6.667872969100757</v>
      </c>
      <c r="Q66" s="233">
        <f t="shared" si="23"/>
        <v>6.812406743630755</v>
      </c>
      <c r="R66" s="39">
        <f t="shared" si="24"/>
        <v>7.4457587857722345</v>
      </c>
      <c r="S66" s="233">
        <f t="shared" si="25"/>
        <v>7.400629341353706</v>
      </c>
      <c r="T66" s="179" t="s">
        <v>77</v>
      </c>
      <c r="U66" s="15"/>
      <c r="V66" s="97"/>
      <c r="W66" s="97"/>
      <c r="X66" s="97"/>
      <c r="Y66" s="97"/>
      <c r="Z66" s="97"/>
      <c r="AA66" s="14"/>
      <c r="AB66" s="14"/>
      <c r="AC66" s="14"/>
    </row>
    <row r="67" spans="1:29" ht="13.5" customHeight="1">
      <c r="A67" s="81" t="s">
        <v>36</v>
      </c>
      <c r="B67" s="37"/>
      <c r="C67" s="37"/>
      <c r="D67" s="37"/>
      <c r="E67" s="37"/>
      <c r="F67" s="37">
        <f t="shared" si="12"/>
        <v>4.12</v>
      </c>
      <c r="G67" s="37">
        <f t="shared" si="13"/>
        <v>5.033333333333332</v>
      </c>
      <c r="H67" s="37">
        <f t="shared" si="14"/>
        <v>5.646666666666667</v>
      </c>
      <c r="I67" s="37">
        <f t="shared" si="15"/>
        <v>5.266666666666667</v>
      </c>
      <c r="J67" s="37">
        <f t="shared" si="16"/>
        <v>4.626666666666666</v>
      </c>
      <c r="K67" s="37">
        <f t="shared" si="17"/>
        <v>4.883333333333334</v>
      </c>
      <c r="L67" s="37">
        <f t="shared" si="18"/>
        <v>6.133508224959148</v>
      </c>
      <c r="M67" s="37">
        <f t="shared" si="19"/>
        <v>8.49788694495198</v>
      </c>
      <c r="N67" s="98">
        <f t="shared" si="20"/>
        <v>10.337886944951979</v>
      </c>
      <c r="O67" s="232">
        <f t="shared" si="26"/>
        <v>11.977712053326165</v>
      </c>
      <c r="P67" s="98">
        <f t="shared" si="27"/>
        <v>11.381928253693738</v>
      </c>
      <c r="Q67" s="232">
        <f t="shared" si="23"/>
        <v>10.132491885339142</v>
      </c>
      <c r="R67" s="98">
        <f t="shared" si="24"/>
        <v>7.679400052060476</v>
      </c>
      <c r="S67" s="232">
        <f t="shared" si="25"/>
        <v>5.608222633410251</v>
      </c>
      <c r="T67" s="178" t="s">
        <v>79</v>
      </c>
      <c r="U67" s="15"/>
      <c r="V67" s="97"/>
      <c r="W67" s="97"/>
      <c r="X67" s="97"/>
      <c r="Y67" s="97"/>
      <c r="Z67" s="97"/>
      <c r="AA67" s="14"/>
      <c r="AB67" s="14"/>
      <c r="AC67" s="14"/>
    </row>
    <row r="68" spans="1:29" ht="13.5" customHeight="1">
      <c r="A68" s="82" t="s">
        <v>37</v>
      </c>
      <c r="B68" s="38"/>
      <c r="C68" s="38"/>
      <c r="D68" s="38"/>
      <c r="E68" s="38"/>
      <c r="F68" s="36">
        <f t="shared" si="12"/>
        <v>12.363333333333335</v>
      </c>
      <c r="G68" s="36">
        <f t="shared" si="13"/>
        <v>12.316666666666668</v>
      </c>
      <c r="H68" s="36">
        <f t="shared" si="14"/>
        <v>12.616666666666665</v>
      </c>
      <c r="I68" s="36">
        <f t="shared" si="15"/>
        <v>14.469999999999999</v>
      </c>
      <c r="J68" s="36">
        <f t="shared" si="16"/>
        <v>15.906666666666666</v>
      </c>
      <c r="K68" s="36">
        <f t="shared" si="17"/>
        <v>17.046666666666667</v>
      </c>
      <c r="L68" s="36">
        <f t="shared" si="18"/>
        <v>15.141869935485593</v>
      </c>
      <c r="M68" s="36">
        <f t="shared" si="19"/>
        <v>13.555984387798508</v>
      </c>
      <c r="N68" s="39">
        <f t="shared" si="20"/>
        <v>12.10931772113184</v>
      </c>
      <c r="O68" s="233">
        <f t="shared" si="26"/>
        <v>12.714114452312918</v>
      </c>
      <c r="P68" s="39">
        <f t="shared" si="27"/>
        <v>13.556019014401713</v>
      </c>
      <c r="Q68" s="233">
        <f t="shared" si="23"/>
        <v>14.348790512766735</v>
      </c>
      <c r="R68" s="39">
        <f t="shared" si="24"/>
        <v>14.4557868607261</v>
      </c>
      <c r="S68" s="233">
        <f t="shared" si="25"/>
        <v>14.36949971037435</v>
      </c>
      <c r="T68" s="179" t="s">
        <v>80</v>
      </c>
      <c r="U68" s="15"/>
      <c r="V68" s="97"/>
      <c r="W68" s="97"/>
      <c r="X68" s="97"/>
      <c r="Y68" s="97"/>
      <c r="Z68" s="97"/>
      <c r="AA68" s="14"/>
      <c r="AB68" s="14"/>
      <c r="AC68" s="14"/>
    </row>
    <row r="69" spans="1:29" ht="13.5" customHeight="1">
      <c r="A69" s="81" t="s">
        <v>62</v>
      </c>
      <c r="B69" s="37"/>
      <c r="C69" s="37"/>
      <c r="D69" s="37"/>
      <c r="E69" s="37"/>
      <c r="F69" s="37">
        <f t="shared" si="12"/>
        <v>6.28</v>
      </c>
      <c r="G69" s="37">
        <f t="shared" si="13"/>
        <v>6.53</v>
      </c>
      <c r="H69" s="37">
        <f t="shared" si="14"/>
        <v>6.673333333333333</v>
      </c>
      <c r="I69" s="37">
        <f t="shared" si="15"/>
        <v>7</v>
      </c>
      <c r="J69" s="37">
        <f t="shared" si="16"/>
        <v>8.03</v>
      </c>
      <c r="K69" s="37">
        <f t="shared" si="17"/>
        <v>10.34</v>
      </c>
      <c r="L69" s="37">
        <f t="shared" si="18"/>
        <v>13.332411352913502</v>
      </c>
      <c r="M69" s="37">
        <f t="shared" si="19"/>
        <v>15.462981225846276</v>
      </c>
      <c r="N69" s="98">
        <f t="shared" si="20"/>
        <v>15.979647892512942</v>
      </c>
      <c r="O69" s="232">
        <f t="shared" si="26"/>
        <v>16.137236539599442</v>
      </c>
      <c r="P69" s="98">
        <f t="shared" si="27"/>
        <v>17.469148937394692</v>
      </c>
      <c r="Q69" s="232">
        <f t="shared" si="23"/>
        <v>19.18233925441324</v>
      </c>
      <c r="R69" s="98">
        <f t="shared" si="24"/>
        <v>19.02972698795931</v>
      </c>
      <c r="S69" s="232">
        <f t="shared" si="25"/>
        <v>16.82323713055266</v>
      </c>
      <c r="T69" s="178" t="s">
        <v>81</v>
      </c>
      <c r="U69" s="15"/>
      <c r="V69" s="97"/>
      <c r="W69" s="97"/>
      <c r="X69" s="97"/>
      <c r="Y69" s="97"/>
      <c r="Z69" s="97"/>
      <c r="AA69" s="14"/>
      <c r="AB69" s="14"/>
      <c r="AC69" s="14"/>
    </row>
    <row r="70" spans="1:29" ht="13.5" customHeight="1">
      <c r="A70" s="82" t="s">
        <v>51</v>
      </c>
      <c r="B70" s="38"/>
      <c r="C70" s="38"/>
      <c r="D70" s="38"/>
      <c r="E70" s="38"/>
      <c r="F70" s="36">
        <v>0.01999999999999998</v>
      </c>
      <c r="G70" s="36">
        <v>1.4233333333333336</v>
      </c>
      <c r="H70" s="36">
        <v>3.0766666666666667</v>
      </c>
      <c r="I70" s="36">
        <v>5.246666666666667</v>
      </c>
      <c r="J70" s="36">
        <v>5.383333333333333</v>
      </c>
      <c r="K70" s="36">
        <v>5.82</v>
      </c>
      <c r="L70" s="36">
        <v>5.896666666666666</v>
      </c>
      <c r="M70" s="36">
        <v>6.1000000000000005</v>
      </c>
      <c r="N70" s="39">
        <v>5.726666666666667</v>
      </c>
      <c r="O70" s="233">
        <v>5.716666666666666</v>
      </c>
      <c r="P70" s="39">
        <v>5.236666666666667</v>
      </c>
      <c r="Q70" s="233">
        <f t="shared" si="23"/>
        <v>4.737235432791201</v>
      </c>
      <c r="R70" s="39">
        <f t="shared" si="24"/>
        <v>4.208185456290342</v>
      </c>
      <c r="S70" s="233">
        <f t="shared" si="25"/>
        <v>3.885229302376461</v>
      </c>
      <c r="T70" s="179" t="s">
        <v>70</v>
      </c>
      <c r="U70" s="15"/>
      <c r="V70" s="97"/>
      <c r="W70" s="97"/>
      <c r="X70" s="97"/>
      <c r="Y70" s="97"/>
      <c r="Z70" s="97"/>
      <c r="AA70" s="14"/>
      <c r="AB70" s="14"/>
      <c r="AC70" s="14"/>
    </row>
    <row r="71" spans="1:29" ht="13.5" customHeight="1">
      <c r="A71" s="81" t="s">
        <v>52</v>
      </c>
      <c r="B71" s="37"/>
      <c r="C71" s="37"/>
      <c r="D71" s="37"/>
      <c r="E71" s="37"/>
      <c r="F71" s="37">
        <f t="shared" si="12"/>
        <v>9.709999999999999</v>
      </c>
      <c r="G71" s="37">
        <f t="shared" si="13"/>
        <v>9.616666666666667</v>
      </c>
      <c r="H71" s="37">
        <f t="shared" si="14"/>
        <v>9.056666666666667</v>
      </c>
      <c r="I71" s="37">
        <f t="shared" si="15"/>
        <v>8.516666666666667</v>
      </c>
      <c r="J71" s="37">
        <f t="shared" si="16"/>
        <v>7.846666666666667</v>
      </c>
      <c r="K71" s="37">
        <f t="shared" si="17"/>
        <v>8.07</v>
      </c>
      <c r="L71" s="37">
        <f t="shared" si="18"/>
        <v>9.651067722258732</v>
      </c>
      <c r="M71" s="37">
        <f t="shared" si="19"/>
        <v>12.20975005234016</v>
      </c>
      <c r="N71" s="98">
        <f t="shared" si="20"/>
        <v>14.726416719006826</v>
      </c>
      <c r="O71" s="232">
        <f t="shared" si="26"/>
        <v>16.02201566341476</v>
      </c>
      <c r="P71" s="98">
        <f t="shared" si="27"/>
        <v>17.133315956070817</v>
      </c>
      <c r="Q71" s="232">
        <f t="shared" si="23"/>
        <v>17.376727560156667</v>
      </c>
      <c r="R71" s="98">
        <f>(SUM(P39:R39)/3)</f>
        <v>17.173492043852555</v>
      </c>
      <c r="S71" s="232">
        <f>(SUM(Q39:S39)/3)</f>
        <v>15.052243277239304</v>
      </c>
      <c r="T71" s="178" t="s">
        <v>82</v>
      </c>
      <c r="U71" s="15"/>
      <c r="V71" s="97"/>
      <c r="W71" s="97"/>
      <c r="X71" s="97"/>
      <c r="Y71" s="97"/>
      <c r="Z71" s="97"/>
      <c r="AA71" s="14"/>
      <c r="AB71" s="14"/>
      <c r="AC71" s="14"/>
    </row>
    <row r="72" spans="1:29" ht="13.5" customHeight="1">
      <c r="A72" s="82" t="s">
        <v>38</v>
      </c>
      <c r="B72" s="38"/>
      <c r="C72" s="38"/>
      <c r="D72" s="38"/>
      <c r="E72" s="38"/>
      <c r="F72" s="36">
        <f t="shared" si="12"/>
        <v>12.353333333333332</v>
      </c>
      <c r="G72" s="36">
        <f t="shared" si="13"/>
        <v>12.213333333333333</v>
      </c>
      <c r="H72" s="36">
        <f t="shared" si="14"/>
        <v>12.290000000000001</v>
      </c>
      <c r="I72" s="36">
        <f t="shared" si="15"/>
        <v>12.036666666666667</v>
      </c>
      <c r="J72" s="36">
        <f t="shared" si="16"/>
        <v>12.876666666666665</v>
      </c>
      <c r="K72" s="36">
        <f t="shared" si="17"/>
        <v>13.153333333333334</v>
      </c>
      <c r="L72" s="36">
        <f t="shared" si="18"/>
        <v>13.599858029300927</v>
      </c>
      <c r="M72" s="143">
        <f t="shared" si="19"/>
        <v>13.57741858689755</v>
      </c>
      <c r="N72" s="143">
        <f t="shared" si="20"/>
        <v>13.577418586897553</v>
      </c>
      <c r="O72" s="233">
        <f t="shared" si="26"/>
        <v>12.79089389092996</v>
      </c>
      <c r="P72" s="39">
        <f t="shared" si="27"/>
        <v>12.265775155607818</v>
      </c>
      <c r="Q72" s="233">
        <f t="shared" si="23"/>
        <v>11.7601829876604</v>
      </c>
      <c r="R72" s="39">
        <f>(SUM(P40:R40)/3)</f>
        <v>11.6112682629757</v>
      </c>
      <c r="S72" s="233">
        <f>(SUM(Q40:S40)/3)</f>
        <v>11.153383841350857</v>
      </c>
      <c r="T72" s="179" t="s">
        <v>82</v>
      </c>
      <c r="U72" s="90"/>
      <c r="V72" s="90"/>
      <c r="W72" s="90"/>
      <c r="X72" s="90"/>
      <c r="Y72" s="90"/>
      <c r="Z72" s="90"/>
      <c r="AA72" s="14"/>
      <c r="AB72" s="14"/>
      <c r="AC72" s="14"/>
    </row>
    <row r="73" spans="1:26" s="14" customFormat="1" ht="13.5" customHeight="1">
      <c r="A73" s="84" t="s">
        <v>21</v>
      </c>
      <c r="B73" s="85"/>
      <c r="C73" s="85"/>
      <c r="D73" s="85"/>
      <c r="E73" s="85"/>
      <c r="F73" s="85">
        <f>MIN(F53:F72)</f>
        <v>0.01999999999999998</v>
      </c>
      <c r="G73" s="85">
        <f aca="true" t="shared" si="28" ref="G73:M73">MIN(G53:G72)</f>
        <v>1.4233333333333336</v>
      </c>
      <c r="H73" s="85">
        <f t="shared" si="28"/>
        <v>1.3481221574818443</v>
      </c>
      <c r="I73" s="85">
        <f t="shared" si="28"/>
        <v>-1.8816519292114833</v>
      </c>
      <c r="J73" s="86">
        <f t="shared" si="28"/>
        <v>-2.2638985049864004</v>
      </c>
      <c r="K73" s="85">
        <f t="shared" si="28"/>
        <v>1.1418934235803044</v>
      </c>
      <c r="L73" s="86">
        <f t="shared" si="28"/>
        <v>2.558286952863307</v>
      </c>
      <c r="M73" s="86">
        <f t="shared" si="28"/>
        <v>2.6157110191502504</v>
      </c>
      <c r="N73" s="86">
        <f aca="true" t="shared" si="29" ref="N73:S73">MIN(N53:N72)</f>
        <v>3.23571101915025</v>
      </c>
      <c r="O73" s="86">
        <f t="shared" si="29"/>
        <v>3.4096436993522654</v>
      </c>
      <c r="P73" s="86">
        <f t="shared" si="29"/>
        <v>2.8466480449894864</v>
      </c>
      <c r="Q73" s="86">
        <f t="shared" si="29"/>
        <v>3.8718687165106744</v>
      </c>
      <c r="R73" s="86">
        <f t="shared" si="29"/>
        <v>4.208185456290342</v>
      </c>
      <c r="S73" s="86">
        <f t="shared" si="29"/>
        <v>3.885229302376461</v>
      </c>
      <c r="T73" s="223" t="s">
        <v>21</v>
      </c>
      <c r="V73" s="94"/>
      <c r="W73" s="94"/>
      <c r="X73" s="94"/>
      <c r="Y73" s="94"/>
      <c r="Z73" s="94"/>
    </row>
    <row r="74" spans="1:26" s="138" customFormat="1" ht="13.5" customHeight="1">
      <c r="A74" s="134" t="s">
        <v>22</v>
      </c>
      <c r="B74" s="135"/>
      <c r="C74" s="135"/>
      <c r="D74" s="135"/>
      <c r="E74" s="135"/>
      <c r="F74" s="135">
        <f>MAX(F53:F72)</f>
        <v>12.363333333333335</v>
      </c>
      <c r="G74" s="135">
        <f aca="true" t="shared" si="30" ref="G74:L74">MAX(G53:G72)</f>
        <v>12.316666666666668</v>
      </c>
      <c r="H74" s="135">
        <f t="shared" si="30"/>
        <v>12.616666666666665</v>
      </c>
      <c r="I74" s="135">
        <f t="shared" si="30"/>
        <v>14.469999999999999</v>
      </c>
      <c r="J74" s="136">
        <f t="shared" si="30"/>
        <v>15.906666666666666</v>
      </c>
      <c r="K74" s="135">
        <f t="shared" si="30"/>
        <v>17.046666666666667</v>
      </c>
      <c r="L74" s="136">
        <f t="shared" si="30"/>
        <v>15.141869935485593</v>
      </c>
      <c r="M74" s="136">
        <f aca="true" t="shared" si="31" ref="M74:S74">MAX(M53:M72)</f>
        <v>15.462981225846276</v>
      </c>
      <c r="N74" s="136">
        <f t="shared" si="31"/>
        <v>15.979647892512942</v>
      </c>
      <c r="O74" s="244">
        <f t="shared" si="31"/>
        <v>16.137236539599442</v>
      </c>
      <c r="P74" s="267">
        <f t="shared" si="31"/>
        <v>17.469148937394692</v>
      </c>
      <c r="Q74" s="136">
        <f t="shared" si="31"/>
        <v>19.18233925441324</v>
      </c>
      <c r="R74" s="136">
        <f t="shared" si="31"/>
        <v>19.02972698795931</v>
      </c>
      <c r="S74" s="136">
        <f t="shared" si="31"/>
        <v>19.595112684772843</v>
      </c>
      <c r="T74" s="224" t="s">
        <v>22</v>
      </c>
      <c r="V74" s="164"/>
      <c r="W74" s="164"/>
      <c r="X74" s="164"/>
      <c r="Y74" s="164"/>
      <c r="Z74" s="164"/>
    </row>
    <row r="75" spans="1:29" ht="13.5" customHeight="1">
      <c r="A75" s="42"/>
      <c r="B75" s="42"/>
      <c r="C75" s="39"/>
      <c r="D75" s="39"/>
      <c r="E75" s="39"/>
      <c r="F75" s="39"/>
      <c r="G75" s="39"/>
      <c r="H75" s="39"/>
      <c r="I75" s="39"/>
      <c r="J75" s="40"/>
      <c r="K75" s="14"/>
      <c r="L75" s="14"/>
      <c r="M75" s="14"/>
      <c r="N75" s="14"/>
      <c r="O75" s="14"/>
      <c r="P75" s="14"/>
      <c r="Q75" s="14"/>
      <c r="R75" s="14"/>
      <c r="S75" s="14"/>
      <c r="T75" s="182" t="s">
        <v>0</v>
      </c>
      <c r="U75" s="15"/>
      <c r="V75" s="97"/>
      <c r="W75" s="97"/>
      <c r="X75" s="97"/>
      <c r="Y75" s="97"/>
      <c r="Z75" s="97"/>
      <c r="AA75" s="14"/>
      <c r="AB75" s="14"/>
      <c r="AC75" s="14"/>
    </row>
    <row r="76" spans="1:29" ht="13.5" customHeight="1">
      <c r="A76" s="1" t="str">
        <f>+$A$1</f>
        <v>K6/I6</v>
      </c>
      <c r="B76" s="2" t="str">
        <f>+$B$1</f>
        <v>www.unil.ch/idheap/comparatif</v>
      </c>
      <c r="D76" s="3"/>
      <c r="E76" s="4"/>
      <c r="F76" s="4"/>
      <c r="G76" s="4"/>
      <c r="I76" s="5" t="str">
        <f>+$I$1</f>
        <v>© IDHEAP</v>
      </c>
      <c r="J76" s="5" t="str">
        <f>+$J$1</f>
        <v>Update :</v>
      </c>
      <c r="K76" s="6">
        <f ca="1">NOW()</f>
        <v>43090.7927556713</v>
      </c>
      <c r="L76" s="14"/>
      <c r="M76" s="14"/>
      <c r="N76" s="14"/>
      <c r="O76" s="14"/>
      <c r="P76" s="14"/>
      <c r="Q76" s="14"/>
      <c r="R76" s="14"/>
      <c r="S76" s="14"/>
      <c r="T76" s="14"/>
      <c r="U76" s="15"/>
      <c r="V76" s="97"/>
      <c r="W76" s="97"/>
      <c r="X76" s="97"/>
      <c r="Y76" s="97"/>
      <c r="Z76" s="97"/>
      <c r="AA76" s="14"/>
      <c r="AB76" s="14"/>
      <c r="AC76" s="14"/>
    </row>
    <row r="77" spans="1:29" ht="13.5" customHeight="1">
      <c r="A77" s="293" t="s">
        <v>19</v>
      </c>
      <c r="B77" s="293"/>
      <c r="C77" s="293"/>
      <c r="D77" s="293"/>
      <c r="E77" s="293"/>
      <c r="F77" s="293"/>
      <c r="G77" s="295"/>
      <c r="H77" s="295"/>
      <c r="I77" s="295"/>
      <c r="J77" s="295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15"/>
      <c r="V77" s="97"/>
      <c r="W77" s="97"/>
      <c r="X77" s="97"/>
      <c r="Y77" s="97"/>
      <c r="Z77" s="97"/>
      <c r="AA77" s="14"/>
      <c r="AB77" s="14"/>
      <c r="AC77" s="14"/>
    </row>
    <row r="78" spans="1:29" ht="13.5" customHeight="1" thickBot="1">
      <c r="A78" s="292" t="s">
        <v>25</v>
      </c>
      <c r="B78" s="292"/>
      <c r="C78" s="292"/>
      <c r="D78" s="292"/>
      <c r="E78" s="292"/>
      <c r="F78" s="292"/>
      <c r="G78" s="292"/>
      <c r="H78" s="292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5"/>
      <c r="V78" s="97"/>
      <c r="W78" s="97"/>
      <c r="X78" s="97"/>
      <c r="Y78" s="97"/>
      <c r="Z78" s="97"/>
      <c r="AA78" s="14"/>
      <c r="AB78" s="14"/>
      <c r="AC78" s="14"/>
    </row>
    <row r="79" spans="1:29" ht="13.5" customHeight="1" thickTop="1">
      <c r="A79" s="293" t="s">
        <v>20</v>
      </c>
      <c r="B79" s="293"/>
      <c r="C79" s="293"/>
      <c r="D79" s="293"/>
      <c r="E79" s="293"/>
      <c r="F79" s="293"/>
      <c r="G79" s="296"/>
      <c r="H79" s="296"/>
      <c r="I79" s="296"/>
      <c r="J79" s="296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15"/>
      <c r="V79" s="97"/>
      <c r="W79" s="97"/>
      <c r="X79" s="97"/>
      <c r="Y79" s="97"/>
      <c r="Z79" s="97"/>
      <c r="AA79" s="14"/>
      <c r="AB79" s="14"/>
      <c r="AC79" s="14"/>
    </row>
    <row r="80" spans="1:29" ht="13.5" customHeight="1" thickBot="1">
      <c r="A80" s="292" t="s">
        <v>18</v>
      </c>
      <c r="B80" s="292"/>
      <c r="C80" s="292"/>
      <c r="D80" s="292"/>
      <c r="E80" s="292"/>
      <c r="F80" s="292"/>
      <c r="G80" s="292"/>
      <c r="H80" s="292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5"/>
      <c r="V80" s="97"/>
      <c r="W80" s="97"/>
      <c r="X80" s="97"/>
      <c r="Y80" s="97"/>
      <c r="Z80" s="97"/>
      <c r="AA80" s="14"/>
      <c r="AB80" s="14"/>
      <c r="AC80" s="14"/>
    </row>
    <row r="81" spans="1:29" ht="13.5" customHeight="1" thickTop="1">
      <c r="A81" s="42"/>
      <c r="B81" s="42"/>
      <c r="C81" s="39"/>
      <c r="D81" s="39"/>
      <c r="E81" s="39"/>
      <c r="F81" s="39"/>
      <c r="G81" s="39"/>
      <c r="H81" s="39"/>
      <c r="I81" s="39"/>
      <c r="J81" s="40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97"/>
      <c r="W81" s="97"/>
      <c r="X81" s="97"/>
      <c r="Y81" s="97"/>
      <c r="Z81" s="97"/>
      <c r="AA81" s="14"/>
      <c r="AB81" s="14"/>
      <c r="AC81" s="14"/>
    </row>
    <row r="82" spans="1:29" ht="13.5" customHeight="1">
      <c r="A82" s="25" t="s">
        <v>2</v>
      </c>
      <c r="B82" s="26" t="s">
        <v>84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15"/>
      <c r="V82" s="97"/>
      <c r="W82" s="97"/>
      <c r="X82" s="97"/>
      <c r="Y82" s="97"/>
      <c r="Z82" s="97"/>
      <c r="AA82" s="14"/>
      <c r="AB82" s="14"/>
      <c r="AC82" s="14"/>
    </row>
    <row r="83" spans="1:29" ht="13.5" customHeight="1">
      <c r="A83" s="25" t="s">
        <v>3</v>
      </c>
      <c r="B83" s="29"/>
      <c r="C83" s="30"/>
      <c r="D83" s="30"/>
      <c r="E83" s="30"/>
      <c r="F83" s="30"/>
      <c r="G83" s="30"/>
      <c r="H83" s="30"/>
      <c r="I83" s="30"/>
      <c r="J83" s="30"/>
      <c r="K83" s="70" t="s">
        <v>46</v>
      </c>
      <c r="L83" s="70" t="s">
        <v>54</v>
      </c>
      <c r="M83" s="30" t="s">
        <v>63</v>
      </c>
      <c r="N83" s="31" t="s">
        <v>177</v>
      </c>
      <c r="O83" s="194" t="s">
        <v>180</v>
      </c>
      <c r="P83" s="276" t="s">
        <v>183</v>
      </c>
      <c r="Q83" s="194" t="s">
        <v>184</v>
      </c>
      <c r="R83" s="194" t="s">
        <v>187</v>
      </c>
      <c r="S83" s="194" t="s">
        <v>191</v>
      </c>
      <c r="T83" s="176"/>
      <c r="U83" s="15"/>
      <c r="V83" s="97"/>
      <c r="W83" s="97"/>
      <c r="X83" s="97"/>
      <c r="Y83" s="97"/>
      <c r="Z83" s="97"/>
      <c r="AA83" s="14"/>
      <c r="AB83" s="14"/>
      <c r="AC83" s="14"/>
    </row>
    <row r="84" spans="1:29" ht="13.5" customHeight="1">
      <c r="A84" s="32"/>
      <c r="B84" s="33"/>
      <c r="C84" s="34"/>
      <c r="D84" s="34"/>
      <c r="E84" s="34"/>
      <c r="F84" s="34"/>
      <c r="G84" s="34"/>
      <c r="H84" s="34"/>
      <c r="I84" s="34"/>
      <c r="J84" s="35"/>
      <c r="K84" s="73"/>
      <c r="L84" s="73"/>
      <c r="M84" s="73"/>
      <c r="N84" s="73"/>
      <c r="O84" s="195"/>
      <c r="P84" s="282"/>
      <c r="Q84" s="195"/>
      <c r="R84" s="195"/>
      <c r="S84" s="195"/>
      <c r="T84" s="177"/>
      <c r="U84" s="15"/>
      <c r="V84" s="97"/>
      <c r="W84" s="97"/>
      <c r="X84" s="97"/>
      <c r="Y84" s="97"/>
      <c r="Z84" s="97"/>
      <c r="AA84" s="14"/>
      <c r="AB84" s="14"/>
      <c r="AC84" s="14"/>
    </row>
    <row r="85" spans="1:29" ht="13.5" customHeight="1">
      <c r="A85" s="81" t="s">
        <v>27</v>
      </c>
      <c r="B85" s="37"/>
      <c r="C85" s="37"/>
      <c r="D85" s="37"/>
      <c r="E85" s="37"/>
      <c r="F85" s="37"/>
      <c r="G85" s="37"/>
      <c r="H85" s="37"/>
      <c r="I85" s="37"/>
      <c r="J85" s="37"/>
      <c r="K85" s="37">
        <f>SUM(D21:K21)/8</f>
        <v>6.3637500000000005</v>
      </c>
      <c r="L85" s="37">
        <f>SUM(E21:L21)/8</f>
        <v>6.547752302445193</v>
      </c>
      <c r="M85" s="37">
        <f>SUM(D21:M21)/10</f>
        <v>6.908597289009371</v>
      </c>
      <c r="N85" s="98">
        <f aca="true" t="shared" si="32" ref="N85:N104">SUM(E21:N21)/10</f>
        <v>7.0285972890093715</v>
      </c>
      <c r="O85" s="196">
        <f>SUM(F21:O21)/10</f>
        <v>7.4935972890093705</v>
      </c>
      <c r="P85" s="278">
        <f>SUM(G21:P21)/10</f>
        <v>7.724932981013268</v>
      </c>
      <c r="Q85" s="196">
        <f>SUM(H21:Q21)/10</f>
        <v>7.733082097870769</v>
      </c>
      <c r="R85" s="196">
        <f>SUM(I21:R21)/10</f>
        <v>8.063425802112878</v>
      </c>
      <c r="S85" s="196">
        <f>SUM(J21:S21)/10</f>
        <v>8.696786892517666</v>
      </c>
      <c r="T85" s="178" t="s">
        <v>69</v>
      </c>
      <c r="U85" s="15"/>
      <c r="V85" s="97"/>
      <c r="W85" s="97"/>
      <c r="X85" s="97"/>
      <c r="Y85" s="97"/>
      <c r="Z85" s="97"/>
      <c r="AA85" s="14"/>
      <c r="AB85" s="14"/>
      <c r="AC85" s="14"/>
    </row>
    <row r="86" spans="1:29" ht="13.5" customHeight="1">
      <c r="A86" s="82" t="s">
        <v>28</v>
      </c>
      <c r="B86" s="36"/>
      <c r="C86" s="36"/>
      <c r="D86" s="36"/>
      <c r="E86" s="36"/>
      <c r="F86" s="36"/>
      <c r="G86" s="36"/>
      <c r="H86" s="36"/>
      <c r="I86" s="36"/>
      <c r="J86" s="36"/>
      <c r="K86" s="36">
        <v>1.5037558428983053</v>
      </c>
      <c r="L86" s="36">
        <v>2.03819438619405</v>
      </c>
      <c r="M86" s="36">
        <v>2.2024890961822505</v>
      </c>
      <c r="N86" s="39">
        <v>2.3996126496961923</v>
      </c>
      <c r="O86" s="197">
        <v>2.3254486187609196</v>
      </c>
      <c r="P86" s="279">
        <v>2.048483509679097</v>
      </c>
      <c r="Q86" s="197">
        <f>SUM(H22:Q22)/10</f>
        <v>2.409173264649394</v>
      </c>
      <c r="R86" s="197">
        <f>SUM(I22:R22)/10</f>
        <v>3.69388739302846</v>
      </c>
      <c r="S86" s="197">
        <f>SUM(J22:S22)/10</f>
        <v>5.186394800285842</v>
      </c>
      <c r="T86" s="179" t="s">
        <v>70</v>
      </c>
      <c r="U86" s="15"/>
      <c r="V86" s="97"/>
      <c r="W86" s="97"/>
      <c r="X86" s="97"/>
      <c r="Y86" s="97"/>
      <c r="Z86" s="97"/>
      <c r="AA86" s="14"/>
      <c r="AB86" s="14"/>
      <c r="AC86" s="14"/>
    </row>
    <row r="87" spans="1:29" ht="13.5" customHeight="1">
      <c r="A87" s="81" t="s">
        <v>181</v>
      </c>
      <c r="B87" s="37"/>
      <c r="C87" s="37"/>
      <c r="D87" s="37"/>
      <c r="E87" s="37"/>
      <c r="F87" s="37"/>
      <c r="G87" s="37"/>
      <c r="H87" s="37"/>
      <c r="I87" s="37"/>
      <c r="J87" s="37"/>
      <c r="K87" s="37">
        <f aca="true" t="shared" si="33" ref="K87:L104">SUM(D23:K23)/8</f>
        <v>8.797500000000001</v>
      </c>
      <c r="L87" s="37">
        <f t="shared" si="33"/>
        <v>8.940812042341129</v>
      </c>
      <c r="M87" s="37">
        <f aca="true" t="shared" si="34" ref="M87:M104">SUM(D23:M23)/10</f>
        <v>9.404367945718501</v>
      </c>
      <c r="N87" s="98"/>
      <c r="O87" s="196"/>
      <c r="P87" s="278"/>
      <c r="Q87" s="196"/>
      <c r="R87" s="196"/>
      <c r="S87" s="196"/>
      <c r="T87" s="178" t="s">
        <v>70</v>
      </c>
      <c r="U87" s="15"/>
      <c r="V87" s="97"/>
      <c r="W87" s="97"/>
      <c r="X87" s="97"/>
      <c r="Y87" s="97"/>
      <c r="Z87" s="97"/>
      <c r="AA87" s="14"/>
      <c r="AB87" s="14"/>
      <c r="AC87" s="14"/>
    </row>
    <row r="88" spans="1:29" ht="13.5" customHeight="1">
      <c r="A88" s="82" t="s">
        <v>29</v>
      </c>
      <c r="B88" s="38"/>
      <c r="C88" s="38"/>
      <c r="D88" s="38"/>
      <c r="E88" s="38"/>
      <c r="F88" s="38"/>
      <c r="G88" s="38"/>
      <c r="H88" s="38"/>
      <c r="I88" s="38"/>
      <c r="J88" s="38"/>
      <c r="K88" s="36">
        <f t="shared" si="33"/>
        <v>10.89375</v>
      </c>
      <c r="L88" s="36">
        <f t="shared" si="33"/>
        <v>11.101584323017109</v>
      </c>
      <c r="M88" s="36">
        <f t="shared" si="34"/>
        <v>11.026848818744657</v>
      </c>
      <c r="N88" s="39">
        <f t="shared" si="32"/>
        <v>10.860848818744657</v>
      </c>
      <c r="O88" s="197">
        <f aca="true" t="shared" si="35" ref="O88:O94">SUM(F24:O24)/10</f>
        <v>10.833848818744656</v>
      </c>
      <c r="P88" s="279">
        <f aca="true" t="shared" si="36" ref="P88:P94">SUM(G24:P24)/10</f>
        <v>10.910051540462458</v>
      </c>
      <c r="Q88" s="197">
        <f aca="true" t="shared" si="37" ref="Q88:Q104">SUM(H24:Q24)/10</f>
        <v>11.071012087109299</v>
      </c>
      <c r="R88" s="197">
        <f aca="true" t="shared" si="38" ref="R88:R102">SUM(I24:R24)/10</f>
        <v>11.09042313042736</v>
      </c>
      <c r="S88" s="197">
        <f aca="true" t="shared" si="39" ref="S88:S102">SUM(J24:S24)/10</f>
        <v>10.765222494733266</v>
      </c>
      <c r="T88" s="179" t="s">
        <v>71</v>
      </c>
      <c r="U88" s="15"/>
      <c r="V88" s="97"/>
      <c r="W88" s="97"/>
      <c r="X88" s="97"/>
      <c r="Y88" s="97"/>
      <c r="Z88" s="97"/>
      <c r="AA88" s="14"/>
      <c r="AB88" s="14"/>
      <c r="AC88" s="14"/>
    </row>
    <row r="89" spans="1:29" ht="13.5" customHeight="1">
      <c r="A89" s="81" t="s">
        <v>30</v>
      </c>
      <c r="B89" s="37"/>
      <c r="C89" s="37"/>
      <c r="D89" s="37"/>
      <c r="E89" s="37"/>
      <c r="F89" s="37"/>
      <c r="G89" s="37"/>
      <c r="H89" s="37"/>
      <c r="I89" s="37"/>
      <c r="J89" s="37"/>
      <c r="K89" s="37">
        <f t="shared" si="33"/>
        <v>7.87375</v>
      </c>
      <c r="L89" s="37">
        <f t="shared" si="33"/>
        <v>7.546701090347696</v>
      </c>
      <c r="M89" s="37">
        <f t="shared" si="34"/>
        <v>7.621615930629455</v>
      </c>
      <c r="N89" s="98">
        <f t="shared" si="32"/>
        <v>7.7386159306294555</v>
      </c>
      <c r="O89" s="196">
        <f t="shared" si="35"/>
        <v>7.939615930629455</v>
      </c>
      <c r="P89" s="278">
        <f t="shared" si="36"/>
        <v>8.07727329958776</v>
      </c>
      <c r="Q89" s="196">
        <f t="shared" si="37"/>
        <v>8.118694304693998</v>
      </c>
      <c r="R89" s="196">
        <f t="shared" si="38"/>
        <v>8.122248571148727</v>
      </c>
      <c r="S89" s="196">
        <f t="shared" si="39"/>
        <v>8.382874008581197</v>
      </c>
      <c r="T89" s="178" t="s">
        <v>72</v>
      </c>
      <c r="U89" s="15"/>
      <c r="V89" s="97"/>
      <c r="W89" s="97"/>
      <c r="X89" s="97"/>
      <c r="Y89" s="97"/>
      <c r="Z89" s="97"/>
      <c r="AA89" s="14"/>
      <c r="AB89" s="14"/>
      <c r="AC89" s="14"/>
    </row>
    <row r="90" spans="1:29" ht="13.5" customHeight="1">
      <c r="A90" s="82" t="s">
        <v>48</v>
      </c>
      <c r="B90" s="38"/>
      <c r="C90" s="38"/>
      <c r="D90" s="38"/>
      <c r="E90" s="38"/>
      <c r="F90" s="38"/>
      <c r="G90" s="38"/>
      <c r="H90" s="38"/>
      <c r="I90" s="38"/>
      <c r="J90" s="38"/>
      <c r="K90" s="36">
        <f t="shared" si="33"/>
        <v>4.43375</v>
      </c>
      <c r="L90" s="36">
        <f t="shared" si="33"/>
        <v>3.72060760732374</v>
      </c>
      <c r="M90" s="36">
        <f t="shared" si="34"/>
        <v>4.0877133057450745</v>
      </c>
      <c r="N90" s="39">
        <f t="shared" si="32"/>
        <v>3.679713305745075</v>
      </c>
      <c r="O90" s="197">
        <f t="shared" si="35"/>
        <v>3.962713305745075</v>
      </c>
      <c r="P90" s="279">
        <f t="shared" si="36"/>
        <v>4.581550727609849</v>
      </c>
      <c r="Q90" s="197">
        <f t="shared" si="37"/>
        <v>5.375328633852562</v>
      </c>
      <c r="R90" s="197">
        <f t="shared" si="38"/>
        <v>5.976571975535807</v>
      </c>
      <c r="S90" s="197">
        <f t="shared" si="39"/>
        <v>6.572688843458653</v>
      </c>
      <c r="T90" s="179" t="s">
        <v>78</v>
      </c>
      <c r="U90" s="15"/>
      <c r="V90" s="97"/>
      <c r="W90" s="97"/>
      <c r="X90" s="97"/>
      <c r="Y90" s="97"/>
      <c r="Z90" s="97"/>
      <c r="AA90" s="14"/>
      <c r="AB90" s="14"/>
      <c r="AC90" s="14"/>
    </row>
    <row r="91" spans="1:29" ht="13.5" customHeight="1">
      <c r="A91" s="81" t="s">
        <v>49</v>
      </c>
      <c r="B91" s="37"/>
      <c r="C91" s="37"/>
      <c r="D91" s="37"/>
      <c r="E91" s="37"/>
      <c r="F91" s="37"/>
      <c r="G91" s="37"/>
      <c r="H91" s="37"/>
      <c r="I91" s="37"/>
      <c r="J91" s="37"/>
      <c r="K91" s="37">
        <f t="shared" si="33"/>
        <v>9.053749999999999</v>
      </c>
      <c r="L91" s="37">
        <f t="shared" si="33"/>
        <v>9.08749105639117</v>
      </c>
      <c r="M91" s="37">
        <f t="shared" si="34"/>
        <v>9.75232260858098</v>
      </c>
      <c r="N91" s="98">
        <f t="shared" si="32"/>
        <v>10.074322608580982</v>
      </c>
      <c r="O91" s="196">
        <f t="shared" si="35"/>
        <v>10.301322608580982</v>
      </c>
      <c r="P91" s="278">
        <f t="shared" si="36"/>
        <v>10.066340785947066</v>
      </c>
      <c r="Q91" s="196">
        <f t="shared" si="37"/>
        <v>10.086011558926959</v>
      </c>
      <c r="R91" s="196">
        <f t="shared" si="38"/>
        <v>10.23716510816052</v>
      </c>
      <c r="S91" s="196">
        <f t="shared" si="39"/>
        <v>10.940078469504346</v>
      </c>
      <c r="T91" s="178" t="s">
        <v>73</v>
      </c>
      <c r="U91" s="15"/>
      <c r="V91" s="97"/>
      <c r="W91" s="97"/>
      <c r="X91" s="97"/>
      <c r="Y91" s="97"/>
      <c r="Z91" s="97"/>
      <c r="AA91" s="14"/>
      <c r="AB91" s="14"/>
      <c r="AC91" s="14"/>
    </row>
    <row r="92" spans="1:29" ht="13.5" customHeight="1">
      <c r="A92" s="82" t="s">
        <v>31</v>
      </c>
      <c r="B92" s="38"/>
      <c r="C92" s="38"/>
      <c r="D92" s="38"/>
      <c r="E92" s="38"/>
      <c r="F92" s="38"/>
      <c r="G92" s="38"/>
      <c r="H92" s="38"/>
      <c r="I92" s="38"/>
      <c r="J92" s="38"/>
      <c r="K92" s="36">
        <f t="shared" si="33"/>
        <v>5.4475</v>
      </c>
      <c r="L92" s="36">
        <f t="shared" si="33"/>
        <v>5.0404095709215</v>
      </c>
      <c r="M92" s="36">
        <f t="shared" si="34"/>
        <v>4.947853220442623</v>
      </c>
      <c r="N92" s="39">
        <f t="shared" si="32"/>
        <v>5.198853220442623</v>
      </c>
      <c r="O92" s="197">
        <f t="shared" si="35"/>
        <v>5.5988532204426225</v>
      </c>
      <c r="P92" s="279">
        <f t="shared" si="36"/>
        <v>5.985013660078042</v>
      </c>
      <c r="Q92" s="197">
        <f t="shared" si="37"/>
        <v>7.326669197383666</v>
      </c>
      <c r="R92" s="197">
        <f t="shared" si="38"/>
        <v>8.67005262384894</v>
      </c>
      <c r="S92" s="197">
        <f t="shared" si="39"/>
        <v>10.117547465509896</v>
      </c>
      <c r="T92" s="179" t="s">
        <v>74</v>
      </c>
      <c r="U92" s="15"/>
      <c r="V92" s="97"/>
      <c r="W92" s="97"/>
      <c r="X92" s="97"/>
      <c r="Y92" s="97"/>
      <c r="Z92" s="97"/>
      <c r="AA92" s="14"/>
      <c r="AB92" s="14"/>
      <c r="AC92" s="14"/>
    </row>
    <row r="93" spans="1:29" ht="13.5" customHeight="1">
      <c r="A93" s="81" t="s">
        <v>32</v>
      </c>
      <c r="B93" s="37"/>
      <c r="C93" s="37"/>
      <c r="D93" s="37"/>
      <c r="E93" s="37"/>
      <c r="F93" s="37"/>
      <c r="G93" s="37"/>
      <c r="H93" s="37"/>
      <c r="I93" s="37"/>
      <c r="J93" s="37"/>
      <c r="K93" s="37">
        <f t="shared" si="33"/>
        <v>10.2325</v>
      </c>
      <c r="L93" s="37">
        <f t="shared" si="33"/>
        <v>10.049041613446843</v>
      </c>
      <c r="M93" s="37">
        <f t="shared" si="34"/>
        <v>9.877505952167393</v>
      </c>
      <c r="N93" s="98">
        <f t="shared" si="32"/>
        <v>9.962505952167394</v>
      </c>
      <c r="O93" s="196">
        <f t="shared" si="35"/>
        <v>10.126505952167395</v>
      </c>
      <c r="P93" s="278">
        <f t="shared" si="36"/>
        <v>10.095919860562002</v>
      </c>
      <c r="Q93" s="196">
        <f t="shared" si="37"/>
        <v>9.957823892913826</v>
      </c>
      <c r="R93" s="196">
        <f t="shared" si="38"/>
        <v>9.67881179255409</v>
      </c>
      <c r="S93" s="196">
        <f t="shared" si="39"/>
        <v>9.6493178743029</v>
      </c>
      <c r="T93" s="178" t="s">
        <v>75</v>
      </c>
      <c r="U93" s="15"/>
      <c r="V93" s="97"/>
      <c r="W93" s="97"/>
      <c r="X93" s="97"/>
      <c r="Y93" s="97"/>
      <c r="Z93" s="97"/>
      <c r="AA93" s="14"/>
      <c r="AB93" s="14"/>
      <c r="AC93" s="14"/>
    </row>
    <row r="94" spans="1:29" ht="13.5" customHeight="1">
      <c r="A94" s="82" t="s">
        <v>50</v>
      </c>
      <c r="B94" s="38"/>
      <c r="C94" s="38"/>
      <c r="D94" s="38"/>
      <c r="E94" s="38"/>
      <c r="F94" s="38"/>
      <c r="G94" s="38"/>
      <c r="H94" s="38"/>
      <c r="I94" s="38"/>
      <c r="J94" s="38"/>
      <c r="K94" s="36">
        <f t="shared" si="33"/>
        <v>8.241249999999999</v>
      </c>
      <c r="L94" s="36">
        <f t="shared" si="33"/>
        <v>8.097475052537716</v>
      </c>
      <c r="M94" s="36">
        <f t="shared" si="34"/>
        <v>8.024587532409527</v>
      </c>
      <c r="N94" s="39">
        <f t="shared" si="32"/>
        <v>8.116587532409527</v>
      </c>
      <c r="O94" s="197">
        <f t="shared" si="35"/>
        <v>8.033587532409527</v>
      </c>
      <c r="P94" s="279">
        <f t="shared" si="36"/>
        <v>7.918381836097484</v>
      </c>
      <c r="Q94" s="197">
        <f t="shared" si="37"/>
        <v>7.86787459097422</v>
      </c>
      <c r="R94" s="197">
        <f t="shared" si="38"/>
        <v>7.892906750417583</v>
      </c>
      <c r="S94" s="197">
        <f t="shared" si="39"/>
        <v>8.209836971838085</v>
      </c>
      <c r="T94" s="179" t="s">
        <v>70</v>
      </c>
      <c r="U94" s="15"/>
      <c r="V94" s="97"/>
      <c r="W94" s="97"/>
      <c r="X94" s="97"/>
      <c r="Y94" s="97"/>
      <c r="Z94" s="97"/>
      <c r="AA94" s="14"/>
      <c r="AB94" s="14"/>
      <c r="AC94" s="14"/>
    </row>
    <row r="95" spans="1:29" ht="13.5" customHeight="1">
      <c r="A95" s="81" t="s">
        <v>56</v>
      </c>
      <c r="B95" s="37"/>
      <c r="C95" s="37"/>
      <c r="D95" s="37"/>
      <c r="E95" s="37"/>
      <c r="F95" s="37"/>
      <c r="G95" s="37"/>
      <c r="H95" s="37"/>
      <c r="I95" s="37"/>
      <c r="J95" s="37"/>
      <c r="K95" s="37">
        <v>8.13</v>
      </c>
      <c r="L95" s="37">
        <v>8.43</v>
      </c>
      <c r="M95" s="37">
        <v>8.41</v>
      </c>
      <c r="N95" s="98">
        <v>9.31</v>
      </c>
      <c r="O95" s="196">
        <v>9.31</v>
      </c>
      <c r="P95" s="278">
        <v>9.31</v>
      </c>
      <c r="Q95" s="196">
        <f t="shared" si="37"/>
        <v>9.525686159512054</v>
      </c>
      <c r="R95" s="196">
        <f t="shared" si="38"/>
        <v>9.731540694482595</v>
      </c>
      <c r="S95" s="196">
        <f t="shared" si="39"/>
        <v>9.559700242318812</v>
      </c>
      <c r="T95" s="178" t="s">
        <v>77</v>
      </c>
      <c r="U95" s="15"/>
      <c r="V95" s="97"/>
      <c r="W95" s="97"/>
      <c r="X95" s="97"/>
      <c r="Y95" s="97"/>
      <c r="Z95" s="97"/>
      <c r="AA95" s="14"/>
      <c r="AB95" s="14"/>
      <c r="AC95" s="14"/>
    </row>
    <row r="96" spans="1:29" ht="13.5" customHeight="1">
      <c r="A96" s="82" t="s">
        <v>33</v>
      </c>
      <c r="B96" s="38"/>
      <c r="C96" s="38"/>
      <c r="D96" s="38"/>
      <c r="E96" s="38"/>
      <c r="F96" s="38"/>
      <c r="G96" s="38"/>
      <c r="H96" s="38"/>
      <c r="I96" s="38"/>
      <c r="J96" s="38"/>
      <c r="K96" s="36">
        <f t="shared" si="33"/>
        <v>9.19375</v>
      </c>
      <c r="L96" s="36">
        <f t="shared" si="33"/>
        <v>8.98766419897811</v>
      </c>
      <c r="M96" s="36">
        <f t="shared" si="34"/>
        <v>9.141129903669725</v>
      </c>
      <c r="N96" s="39">
        <f t="shared" si="32"/>
        <v>9.105129903669727</v>
      </c>
      <c r="O96" s="197">
        <f aca="true" t="shared" si="40" ref="O96:O104">SUM(F32:O32)/10</f>
        <v>9.049129903669728</v>
      </c>
      <c r="P96" s="279">
        <f aca="true" t="shared" si="41" ref="P96:P104">SUM(G32:P32)/10</f>
        <v>9.191901074069195</v>
      </c>
      <c r="Q96" s="197">
        <f t="shared" si="37"/>
        <v>9.10223561450573</v>
      </c>
      <c r="R96" s="197">
        <f t="shared" si="38"/>
        <v>8.91943422353087</v>
      </c>
      <c r="S96" s="197">
        <f t="shared" si="39"/>
        <v>8.80708391488624</v>
      </c>
      <c r="T96" s="179" t="s">
        <v>76</v>
      </c>
      <c r="U96" s="15"/>
      <c r="V96" s="97"/>
      <c r="W96" s="97"/>
      <c r="X96" s="97"/>
      <c r="Y96" s="97"/>
      <c r="Z96" s="97"/>
      <c r="AA96" s="14"/>
      <c r="AB96" s="14"/>
      <c r="AC96" s="14"/>
    </row>
    <row r="97" spans="1:29" ht="13.5" customHeight="1">
      <c r="A97" s="81" t="s">
        <v>34</v>
      </c>
      <c r="B97" s="37"/>
      <c r="C97" s="37"/>
      <c r="D97" s="37"/>
      <c r="E97" s="37"/>
      <c r="F97" s="37"/>
      <c r="G97" s="37"/>
      <c r="H97" s="37"/>
      <c r="I97" s="37"/>
      <c r="J97" s="37"/>
      <c r="K97" s="37">
        <f t="shared" si="33"/>
        <v>8.401250000000001</v>
      </c>
      <c r="L97" s="37">
        <f t="shared" si="33"/>
        <v>8.899217885090328</v>
      </c>
      <c r="M97" s="37">
        <f t="shared" si="34"/>
        <v>9.667058498051885</v>
      </c>
      <c r="N97" s="98">
        <f t="shared" si="32"/>
        <v>9.762058498051886</v>
      </c>
      <c r="O97" s="196">
        <f t="shared" si="40"/>
        <v>10.208058498051885</v>
      </c>
      <c r="P97" s="278">
        <f t="shared" si="41"/>
        <v>10.595431105809862</v>
      </c>
      <c r="Q97" s="196">
        <f t="shared" si="37"/>
        <v>10.928401244452456</v>
      </c>
      <c r="R97" s="196">
        <f t="shared" si="38"/>
        <v>10.91946318075552</v>
      </c>
      <c r="S97" s="196">
        <f t="shared" si="39"/>
        <v>10.848949467547326</v>
      </c>
      <c r="T97" s="178" t="s">
        <v>78</v>
      </c>
      <c r="U97" s="15"/>
      <c r="V97" s="97"/>
      <c r="W97" s="97"/>
      <c r="X97" s="97"/>
      <c r="Y97" s="97"/>
      <c r="Z97" s="97"/>
      <c r="AA97" s="14"/>
      <c r="AB97" s="14"/>
      <c r="AC97" s="14"/>
    </row>
    <row r="98" spans="1:29" ht="13.5" customHeight="1">
      <c r="A98" s="82" t="s">
        <v>35</v>
      </c>
      <c r="B98" s="38"/>
      <c r="C98" s="38"/>
      <c r="D98" s="38"/>
      <c r="E98" s="38"/>
      <c r="F98" s="38"/>
      <c r="G98" s="38"/>
      <c r="H98" s="38"/>
      <c r="I98" s="38"/>
      <c r="J98" s="38"/>
      <c r="K98" s="36">
        <f t="shared" si="33"/>
        <v>10.290000000000001</v>
      </c>
      <c r="L98" s="36">
        <f t="shared" si="33"/>
        <v>9.864473832356902</v>
      </c>
      <c r="M98" s="36">
        <f t="shared" si="34"/>
        <v>9.555030583296055</v>
      </c>
      <c r="N98" s="39">
        <f t="shared" si="32"/>
        <v>9.135030583296054</v>
      </c>
      <c r="O98" s="197">
        <f t="shared" si="40"/>
        <v>8.791030583296054</v>
      </c>
      <c r="P98" s="279">
        <f t="shared" si="41"/>
        <v>8.573392474026281</v>
      </c>
      <c r="Q98" s="197">
        <f t="shared" si="37"/>
        <v>8.16575260638528</v>
      </c>
      <c r="R98" s="197">
        <f t="shared" si="38"/>
        <v>7.551758219027725</v>
      </c>
      <c r="S98" s="197">
        <f t="shared" si="39"/>
        <v>7.3265812764323925</v>
      </c>
      <c r="T98" s="179" t="s">
        <v>77</v>
      </c>
      <c r="U98" s="15"/>
      <c r="V98" s="97"/>
      <c r="W98" s="97"/>
      <c r="X98" s="97"/>
      <c r="Y98" s="97"/>
      <c r="Z98" s="97"/>
      <c r="AA98" s="14"/>
      <c r="AB98" s="14"/>
      <c r="AC98" s="14"/>
    </row>
    <row r="99" spans="1:29" ht="13.5" customHeight="1">
      <c r="A99" s="81" t="s">
        <v>36</v>
      </c>
      <c r="B99" s="37"/>
      <c r="C99" s="37"/>
      <c r="D99" s="37"/>
      <c r="E99" s="37"/>
      <c r="F99" s="37"/>
      <c r="G99" s="37"/>
      <c r="H99" s="37"/>
      <c r="I99" s="37"/>
      <c r="J99" s="37"/>
      <c r="K99" s="37">
        <f t="shared" si="33"/>
        <v>4.856249999999999</v>
      </c>
      <c r="L99" s="37">
        <f t="shared" si="33"/>
        <v>5.36506558435968</v>
      </c>
      <c r="M99" s="37">
        <f t="shared" si="34"/>
        <v>5.811366083485593</v>
      </c>
      <c r="N99" s="98">
        <f t="shared" si="32"/>
        <v>6.622366083485593</v>
      </c>
      <c r="O99" s="196">
        <f t="shared" si="40"/>
        <v>7.523366083485594</v>
      </c>
      <c r="P99" s="278">
        <f t="shared" si="41"/>
        <v>7.989944559593715</v>
      </c>
      <c r="Q99" s="196">
        <f t="shared" si="37"/>
        <v>8.152113649087337</v>
      </c>
      <c r="R99" s="196">
        <f t="shared" si="38"/>
        <v>8.133186099103735</v>
      </c>
      <c r="S99" s="196">
        <f t="shared" si="39"/>
        <v>8.09241134961679</v>
      </c>
      <c r="T99" s="178" t="s">
        <v>79</v>
      </c>
      <c r="U99" s="15"/>
      <c r="V99" s="97"/>
      <c r="W99" s="97"/>
      <c r="X99" s="97"/>
      <c r="Y99" s="97"/>
      <c r="Z99" s="97"/>
      <c r="AA99" s="14"/>
      <c r="AB99" s="14"/>
      <c r="AC99" s="14"/>
    </row>
    <row r="100" spans="1:29" ht="13.5" customHeight="1">
      <c r="A100" s="82" t="s">
        <v>37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6">
        <f t="shared" si="33"/>
        <v>14.22375</v>
      </c>
      <c r="L100" s="36">
        <f t="shared" si="33"/>
        <v>14.166951225807097</v>
      </c>
      <c r="M100" s="36">
        <f t="shared" si="34"/>
        <v>13.792795316339554</v>
      </c>
      <c r="N100" s="39">
        <f t="shared" si="32"/>
        <v>13.752795316339553</v>
      </c>
      <c r="O100" s="197">
        <f t="shared" si="40"/>
        <v>13.92679531633955</v>
      </c>
      <c r="P100" s="279">
        <f t="shared" si="41"/>
        <v>14.150601020660067</v>
      </c>
      <c r="Q100" s="197">
        <f t="shared" si="37"/>
        <v>14.362432470169571</v>
      </c>
      <c r="R100" s="197">
        <f t="shared" si="38"/>
        <v>14.478531374557383</v>
      </c>
      <c r="S100" s="197">
        <f t="shared" si="39"/>
        <v>14.120450933772371</v>
      </c>
      <c r="T100" s="179" t="s">
        <v>80</v>
      </c>
      <c r="U100" s="15"/>
      <c r="V100" s="97"/>
      <c r="W100" s="97"/>
      <c r="X100" s="97"/>
      <c r="Y100" s="97"/>
      <c r="Z100" s="97"/>
      <c r="AA100" s="14"/>
      <c r="AB100" s="14"/>
      <c r="AC100" s="14"/>
    </row>
    <row r="101" spans="1:29" ht="13.5" customHeight="1">
      <c r="A101" s="81" t="s">
        <v>62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>
        <f t="shared" si="33"/>
        <v>7.9125000000000005</v>
      </c>
      <c r="L101" s="37">
        <f t="shared" si="33"/>
        <v>9.240904257342564</v>
      </c>
      <c r="M101" s="37">
        <f t="shared" si="34"/>
        <v>9.597894367753884</v>
      </c>
      <c r="N101" s="98">
        <f t="shared" si="32"/>
        <v>10.532894367753885</v>
      </c>
      <c r="O101" s="196">
        <f t="shared" si="40"/>
        <v>11.598894367753882</v>
      </c>
      <c r="P101" s="278">
        <f t="shared" si="41"/>
        <v>12.954639048972291</v>
      </c>
      <c r="Q101" s="196">
        <f t="shared" si="37"/>
        <v>14.328596144077855</v>
      </c>
      <c r="R101" s="196">
        <f t="shared" si="38"/>
        <v>15.305812464141676</v>
      </c>
      <c r="S101" s="196">
        <f t="shared" si="39"/>
        <v>15.901610188138088</v>
      </c>
      <c r="T101" s="178" t="s">
        <v>81</v>
      </c>
      <c r="U101" s="15"/>
      <c r="V101" s="97"/>
      <c r="W101" s="97"/>
      <c r="X101" s="97"/>
      <c r="Y101" s="97"/>
      <c r="Z101" s="97"/>
      <c r="AA101" s="14"/>
      <c r="AB101" s="14"/>
      <c r="AC101" s="14"/>
    </row>
    <row r="102" spans="1:29" ht="13.5" customHeight="1">
      <c r="A102" s="82" t="s">
        <v>51</v>
      </c>
      <c r="B102" s="38"/>
      <c r="C102" s="38"/>
      <c r="D102" s="38"/>
      <c r="E102" s="38"/>
      <c r="F102" s="38"/>
      <c r="G102" s="38"/>
      <c r="H102" s="38"/>
      <c r="I102" s="38"/>
      <c r="J102" s="38"/>
      <c r="K102" s="36">
        <v>3.455</v>
      </c>
      <c r="L102" s="36">
        <v>4.09</v>
      </c>
      <c r="M102" s="36">
        <v>3.9490000000000003</v>
      </c>
      <c r="N102" s="39">
        <v>4.404999999999999</v>
      </c>
      <c r="O102" s="197">
        <v>4.968999999999999</v>
      </c>
      <c r="P102" s="279">
        <v>5.514</v>
      </c>
      <c r="Q102" s="197">
        <f t="shared" si="37"/>
        <v>5.39917062983736</v>
      </c>
      <c r="R102" s="197">
        <f t="shared" si="38"/>
        <v>5.3084556368871025</v>
      </c>
      <c r="S102" s="197">
        <f t="shared" si="39"/>
        <v>5.105568790712939</v>
      </c>
      <c r="T102" s="179" t="s">
        <v>70</v>
      </c>
      <c r="U102" s="15"/>
      <c r="V102" s="97"/>
      <c r="W102" s="97"/>
      <c r="X102" s="97"/>
      <c r="Y102" s="97"/>
      <c r="Z102" s="97"/>
      <c r="AA102" s="14"/>
      <c r="AB102" s="14"/>
      <c r="AC102" s="14"/>
    </row>
    <row r="103" spans="1:29" ht="13.5" customHeight="1">
      <c r="A103" s="81" t="s">
        <v>52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>
        <f t="shared" si="33"/>
        <v>8.89375</v>
      </c>
      <c r="L103" s="37">
        <f t="shared" si="33"/>
        <v>9.235400395847025</v>
      </c>
      <c r="M103" s="37">
        <f t="shared" si="34"/>
        <v>9.87692501570205</v>
      </c>
      <c r="N103" s="98">
        <f t="shared" si="32"/>
        <v>10.557925015702049</v>
      </c>
      <c r="O103" s="196">
        <f t="shared" si="40"/>
        <v>11.192925015702048</v>
      </c>
      <c r="P103" s="278">
        <f t="shared" si="41"/>
        <v>12.103919802523293</v>
      </c>
      <c r="Q103" s="196">
        <f t="shared" si="37"/>
        <v>12.885943283749048</v>
      </c>
      <c r="R103" s="196">
        <f>SUM(I39:R39)/10</f>
        <v>13.627972628857815</v>
      </c>
      <c r="S103" s="196">
        <f>SUM(J39:S39)/10</f>
        <v>14.064592785695083</v>
      </c>
      <c r="T103" s="178" t="s">
        <v>82</v>
      </c>
      <c r="U103" s="15"/>
      <c r="V103" s="97"/>
      <c r="W103" s="97"/>
      <c r="X103" s="97"/>
      <c r="Y103" s="97"/>
      <c r="Z103" s="97"/>
      <c r="AA103" s="14"/>
      <c r="AB103" s="14"/>
      <c r="AC103" s="14"/>
    </row>
    <row r="104" spans="1:29" ht="13.5" customHeight="1">
      <c r="A104" s="82" t="s">
        <v>38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6">
        <f t="shared" si="33"/>
        <v>12.502499999999998</v>
      </c>
      <c r="L104" s="36">
        <f t="shared" si="33"/>
        <v>12.807446760987846</v>
      </c>
      <c r="M104" s="36">
        <f t="shared" si="34"/>
        <v>12.751225576069263</v>
      </c>
      <c r="N104" s="39">
        <f t="shared" si="32"/>
        <v>12.924225576069265</v>
      </c>
      <c r="O104" s="197">
        <f t="shared" si="40"/>
        <v>12.865225576069264</v>
      </c>
      <c r="P104" s="279">
        <f t="shared" si="41"/>
        <v>12.72495812275161</v>
      </c>
      <c r="Q104" s="197">
        <f t="shared" si="37"/>
        <v>12.788280472367385</v>
      </c>
      <c r="R104" s="197">
        <f>SUM(I40:R40)/10</f>
        <v>12.661606054961975</v>
      </c>
      <c r="S104" s="197">
        <f>SUM(J40:S40)/10</f>
        <v>12.45997327515687</v>
      </c>
      <c r="T104" s="179" t="s">
        <v>82</v>
      </c>
      <c r="U104" s="90"/>
      <c r="V104" s="90"/>
      <c r="W104" s="90"/>
      <c r="X104" s="90"/>
      <c r="Y104" s="90"/>
      <c r="Z104" s="90"/>
      <c r="AA104" s="14"/>
      <c r="AB104" s="14"/>
      <c r="AC104" s="14"/>
    </row>
    <row r="105" spans="1:26" s="14" customFormat="1" ht="13.5" customHeight="1">
      <c r="A105" s="84" t="s">
        <v>21</v>
      </c>
      <c r="B105" s="85"/>
      <c r="C105" s="85"/>
      <c r="D105" s="85"/>
      <c r="E105" s="85"/>
      <c r="F105" s="85"/>
      <c r="G105" s="85"/>
      <c r="H105" s="85"/>
      <c r="I105" s="85"/>
      <c r="J105" s="86"/>
      <c r="K105" s="85">
        <f aca="true" t="shared" si="42" ref="K105:P105">MIN(K85:K104)</f>
        <v>1.5037558428983053</v>
      </c>
      <c r="L105" s="85">
        <f t="shared" si="42"/>
        <v>2.03819438619405</v>
      </c>
      <c r="M105" s="85">
        <f t="shared" si="42"/>
        <v>2.2024890961822505</v>
      </c>
      <c r="N105" s="174">
        <f t="shared" si="42"/>
        <v>2.3996126496961923</v>
      </c>
      <c r="O105" s="248">
        <f t="shared" si="42"/>
        <v>2.3254486187609196</v>
      </c>
      <c r="P105" s="248">
        <f t="shared" si="42"/>
        <v>2.048483509679097</v>
      </c>
      <c r="Q105" s="248">
        <f>MIN(Q85:Q104)</f>
        <v>2.409173264649394</v>
      </c>
      <c r="R105" s="248">
        <f>MIN(R85:R104)</f>
        <v>3.69388739302846</v>
      </c>
      <c r="S105" s="248">
        <f>MIN(S85:S104)</f>
        <v>5.105568790712939</v>
      </c>
      <c r="T105" s="180" t="s">
        <v>21</v>
      </c>
      <c r="V105" s="94"/>
      <c r="W105" s="94"/>
      <c r="X105" s="94"/>
      <c r="Y105" s="94"/>
      <c r="Z105" s="94"/>
    </row>
    <row r="106" spans="1:26" s="138" customFormat="1" ht="13.5" customHeight="1">
      <c r="A106" s="134" t="s">
        <v>22</v>
      </c>
      <c r="B106" s="135"/>
      <c r="C106" s="135"/>
      <c r="D106" s="135"/>
      <c r="E106" s="135"/>
      <c r="F106" s="135"/>
      <c r="G106" s="135"/>
      <c r="H106" s="135"/>
      <c r="I106" s="135"/>
      <c r="J106" s="136"/>
      <c r="K106" s="135">
        <f aca="true" t="shared" si="43" ref="K106:P106">MAX(K85:K104)</f>
        <v>14.22375</v>
      </c>
      <c r="L106" s="135">
        <f t="shared" si="43"/>
        <v>14.166951225807097</v>
      </c>
      <c r="M106" s="135">
        <f t="shared" si="43"/>
        <v>13.792795316339554</v>
      </c>
      <c r="N106" s="175">
        <f t="shared" si="43"/>
        <v>13.752795316339553</v>
      </c>
      <c r="O106" s="249">
        <f t="shared" si="43"/>
        <v>13.92679531633955</v>
      </c>
      <c r="P106" s="249">
        <f t="shared" si="43"/>
        <v>14.150601020660067</v>
      </c>
      <c r="Q106" s="249">
        <f>MAX(Q85:Q104)</f>
        <v>14.362432470169571</v>
      </c>
      <c r="R106" s="249">
        <f>MAX(R85:R104)</f>
        <v>15.305812464141676</v>
      </c>
      <c r="S106" s="249">
        <f>MAX(S85:S104)</f>
        <v>15.901610188138088</v>
      </c>
      <c r="T106" s="181" t="s">
        <v>22</v>
      </c>
      <c r="V106" s="164"/>
      <c r="W106" s="164"/>
      <c r="X106" s="164"/>
      <c r="Y106" s="164"/>
      <c r="Z106" s="164"/>
    </row>
    <row r="107" spans="1:29" ht="13.5" customHeight="1">
      <c r="A107" s="42"/>
      <c r="B107" s="42"/>
      <c r="C107" s="39"/>
      <c r="D107" s="39"/>
      <c r="E107" s="39"/>
      <c r="F107" s="39"/>
      <c r="G107" s="39"/>
      <c r="H107" s="39"/>
      <c r="I107" s="39"/>
      <c r="J107" s="40"/>
      <c r="K107" s="14"/>
      <c r="L107" s="14"/>
      <c r="M107" s="14"/>
      <c r="N107" s="14"/>
      <c r="O107" s="14"/>
      <c r="P107" s="14"/>
      <c r="Q107" s="14"/>
      <c r="R107" s="14"/>
      <c r="S107" s="14"/>
      <c r="T107" s="182" t="s">
        <v>0</v>
      </c>
      <c r="U107" s="15"/>
      <c r="V107" s="97"/>
      <c r="W107" s="97"/>
      <c r="X107" s="97"/>
      <c r="Y107" s="97"/>
      <c r="Z107" s="97"/>
      <c r="AA107" s="14"/>
      <c r="AB107" s="14"/>
      <c r="AC107" s="14"/>
    </row>
    <row r="108" ht="13.5" customHeight="1">
      <c r="A108" s="92" t="s">
        <v>175</v>
      </c>
    </row>
    <row r="109" ht="12">
      <c r="A109" s="92" t="s">
        <v>176</v>
      </c>
    </row>
  </sheetData>
  <sheetProtection/>
  <mergeCells count="19">
    <mergeCell ref="A2:J2"/>
    <mergeCell ref="A3:H3"/>
    <mergeCell ref="A4:J4"/>
    <mergeCell ref="A5:H5"/>
    <mergeCell ref="B7:I7"/>
    <mergeCell ref="B8:I8"/>
    <mergeCell ref="B9:I9"/>
    <mergeCell ref="A15:J15"/>
    <mergeCell ref="A16:H16"/>
    <mergeCell ref="A45:J45"/>
    <mergeCell ref="A46:H46"/>
    <mergeCell ref="A13:J13"/>
    <mergeCell ref="A14:H14"/>
    <mergeCell ref="A47:J47"/>
    <mergeCell ref="A48:H48"/>
    <mergeCell ref="A77:J77"/>
    <mergeCell ref="A78:H78"/>
    <mergeCell ref="A79:J79"/>
    <mergeCell ref="A80:H80"/>
  </mergeCells>
  <conditionalFormatting sqref="B87:J104 B55:E72 B21:S40">
    <cfRule type="cellIs" priority="21" dxfId="10" operator="equal" stopIfTrue="1">
      <formula>B$41</formula>
    </cfRule>
    <cfRule type="cellIs" priority="22" dxfId="10" operator="equal" stopIfTrue="1">
      <formula>B$42</formula>
    </cfRule>
  </conditionalFormatting>
  <conditionalFormatting sqref="B53:E54 G53:S72">
    <cfRule type="cellIs" priority="23" dxfId="10" operator="equal" stopIfTrue="1">
      <formula>B$73</formula>
    </cfRule>
    <cfRule type="cellIs" priority="24" dxfId="10" operator="equal" stopIfTrue="1">
      <formula>B$74</formula>
    </cfRule>
  </conditionalFormatting>
  <conditionalFormatting sqref="B85:J86">
    <cfRule type="cellIs" priority="31" dxfId="10" operator="equal" stopIfTrue="1">
      <formula>B$105</formula>
    </cfRule>
    <cfRule type="cellIs" priority="32" dxfId="10" operator="equal" stopIfTrue="1">
      <formula>B$106</formula>
    </cfRule>
  </conditionalFormatting>
  <conditionalFormatting sqref="F53:F72">
    <cfRule type="cellIs" priority="3" dxfId="10" operator="equal" stopIfTrue="1">
      <formula>F$73</formula>
    </cfRule>
    <cfRule type="cellIs" priority="4" dxfId="10" operator="equal" stopIfTrue="1">
      <formula>F$74</formula>
    </cfRule>
  </conditionalFormatting>
  <conditionalFormatting sqref="K85:S104">
    <cfRule type="cellIs" priority="19" dxfId="10" operator="equal" stopIfTrue="1">
      <formula>K$105</formula>
    </cfRule>
    <cfRule type="cellIs" priority="20" dxfId="10" operator="equal" stopIfTrue="1">
      <formula>K$106</formula>
    </cfRule>
  </conditionalFormatting>
  <hyperlinks>
    <hyperlink ref="B7:H7" location="'I6'!A45" display="&gt;&gt;&gt; Jährlicher Wert des Indikators - Valeur annuelle de l'indicateur"/>
    <hyperlink ref="B8:H8" location="'I6'!A77" display="&gt;&gt;&gt; Gleitender Mittelwert über 4 Jahre - Moyenne mobile sur 4 années"/>
    <hyperlink ref="B9:H9" location="'I6'!A109" display="&gt;&gt;&gt; Gleitender Mittelwert über 8 Jahre - Moyenne mobile sur 8 années"/>
    <hyperlink ref="B1" r:id="rId1" display="www.idheap.ch/idheap.nsf/go/comparatif"/>
    <hyperlink ref="B12" r:id="rId2" display="www.idheap.ch/idheap.nsf/go/comparatif"/>
    <hyperlink ref="B44" r:id="rId3" display="www.idheap.ch/idheap.nsf/go/comparatif"/>
    <hyperlink ref="B76" r:id="rId4" display="www.idheap.ch/idheap.nsf/go/comparatif"/>
    <hyperlink ref="B7:I7" location="K6_I6!M42" display="&gt;&gt;&gt; Jährlicher Wert der Kennzahl - Valeur annuelle de l'indicateur"/>
    <hyperlink ref="B8:I8" location="K6_I6!M74" display="&gt;&gt;&gt; Gleitender Mittelwert über 3 Jahre - Moyenne mobile sur 3 années"/>
    <hyperlink ref="B9:I9" location="K6_I6!M106" display="&gt;&gt;&gt; Gleitender Mittelwert über 8/10 Jahre - Moyenne mobile sur 8/10 années"/>
    <hyperlink ref="T43" location="K6_I6!A1" display=" &gt;&gt;&gt; Top"/>
    <hyperlink ref="T75" location="K6_I6!A1" display=" &gt;&gt;&gt; Top"/>
    <hyperlink ref="T107" location="K6_I6!A1" display=" &gt;&gt;&gt; Top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9" r:id="rId5"/>
  <rowBreaks count="2" manualBreakCount="2">
    <brk id="43" max="14" man="1"/>
    <brk id="75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109"/>
  <sheetViews>
    <sheetView showGridLines="0" zoomScalePageLayoutView="0" workbookViewId="0" topLeftCell="A1">
      <selection activeCell="A1" sqref="A1"/>
    </sheetView>
  </sheetViews>
  <sheetFormatPr defaultColWidth="11.421875" defaultRowHeight="13.5" customHeight="1"/>
  <cols>
    <col min="1" max="1" width="22.421875" style="43" customWidth="1"/>
    <col min="2" max="7" width="11.7109375" style="4" customWidth="1"/>
    <col min="8" max="8" width="11.7109375" style="7" customWidth="1"/>
    <col min="9" max="10" width="11.7109375" style="15" customWidth="1"/>
    <col min="11" max="20" width="11.7109375" style="7" customWidth="1"/>
    <col min="21" max="21" width="3.7109375" style="14" customWidth="1"/>
    <col min="22" max="26" width="12.7109375" style="94" customWidth="1"/>
    <col min="27" max="16384" width="11.421875" style="7" customWidth="1"/>
  </cols>
  <sheetData>
    <row r="1" spans="1:29" ht="13.5" customHeight="1">
      <c r="A1" s="1" t="str">
        <f>Intro!K13</f>
        <v>K7/I7</v>
      </c>
      <c r="B1" s="2" t="str">
        <f>Intro!$C$22</f>
        <v>www.unil.ch/idheap/comparatif</v>
      </c>
      <c r="C1" s="3"/>
      <c r="I1" s="5" t="str">
        <f>Intro!$C$20</f>
        <v>© IDHEAP</v>
      </c>
      <c r="J1" s="5" t="str">
        <f>Intro!$C$21</f>
        <v>Update :</v>
      </c>
      <c r="K1" s="6">
        <f ca="1">NOW()</f>
        <v>43090.7927556713</v>
      </c>
      <c r="U1" s="7"/>
      <c r="V1" s="15"/>
      <c r="W1" s="15"/>
      <c r="X1" s="15"/>
      <c r="Y1" s="15"/>
      <c r="Z1" s="15"/>
      <c r="AA1" s="8"/>
      <c r="AB1" s="8"/>
      <c r="AC1" s="8"/>
    </row>
    <row r="2" spans="1:26" ht="13.5" customHeight="1">
      <c r="A2" s="293" t="str">
        <f>Intro!I13</f>
        <v>Genauigkeit der Steuerprognose</v>
      </c>
      <c r="B2" s="293"/>
      <c r="C2" s="293"/>
      <c r="D2" s="293"/>
      <c r="E2" s="293"/>
      <c r="F2" s="295"/>
      <c r="G2" s="295"/>
      <c r="H2" s="295"/>
      <c r="I2" s="295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5"/>
      <c r="V2" s="97"/>
      <c r="W2" s="97"/>
      <c r="X2" s="97"/>
      <c r="Y2" s="97"/>
      <c r="Z2" s="97"/>
    </row>
    <row r="3" spans="1:26" ht="13.5" customHeight="1" thickBot="1">
      <c r="A3" s="292" t="s">
        <v>26</v>
      </c>
      <c r="B3" s="292"/>
      <c r="C3" s="292"/>
      <c r="D3" s="292"/>
      <c r="E3" s="292"/>
      <c r="F3" s="292"/>
      <c r="G3" s="292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5"/>
      <c r="V3" s="97"/>
      <c r="W3" s="97"/>
      <c r="X3" s="97"/>
      <c r="Y3" s="97"/>
      <c r="Z3" s="97"/>
    </row>
    <row r="4" spans="1:26" ht="13.5" customHeight="1" thickTop="1">
      <c r="A4" s="293" t="str">
        <f>Intro!J13</f>
        <v>Exactitude de la prévision fiscale</v>
      </c>
      <c r="B4" s="293"/>
      <c r="C4" s="293"/>
      <c r="D4" s="293"/>
      <c r="E4" s="293"/>
      <c r="F4" s="296"/>
      <c r="G4" s="296"/>
      <c r="H4" s="296"/>
      <c r="I4" s="296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5"/>
      <c r="V4" s="97"/>
      <c r="W4" s="97"/>
      <c r="X4" s="97"/>
      <c r="Y4" s="97"/>
      <c r="Z4" s="97"/>
    </row>
    <row r="5" spans="1:20" ht="13.5" customHeight="1" thickBot="1">
      <c r="A5" s="292" t="s">
        <v>16</v>
      </c>
      <c r="B5" s="292"/>
      <c r="C5" s="292"/>
      <c r="D5" s="292"/>
      <c r="E5" s="292"/>
      <c r="F5" s="292"/>
      <c r="G5" s="292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6" s="14" customFormat="1" ht="13.5" customHeight="1" thickBot="1" thickTop="1">
      <c r="A6" s="11"/>
      <c r="B6" s="11"/>
      <c r="C6" s="11"/>
      <c r="D6" s="11"/>
      <c r="E6" s="11"/>
      <c r="F6" s="12"/>
      <c r="G6" s="12"/>
      <c r="H6" s="12"/>
      <c r="I6" s="13"/>
      <c r="J6" s="15"/>
      <c r="U6" s="15"/>
      <c r="V6" s="97"/>
      <c r="W6" s="97"/>
      <c r="X6" s="97"/>
      <c r="Y6" s="97"/>
      <c r="Z6" s="97"/>
    </row>
    <row r="7" spans="1:20" ht="13.5" customHeight="1" thickBot="1" thickTop="1">
      <c r="A7" s="7"/>
      <c r="B7" s="291" t="s">
        <v>169</v>
      </c>
      <c r="C7" s="291"/>
      <c r="D7" s="291"/>
      <c r="E7" s="291"/>
      <c r="F7" s="291"/>
      <c r="G7" s="291"/>
      <c r="H7" s="291"/>
      <c r="I7" s="291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3.5" customHeight="1" thickBot="1" thickTop="1">
      <c r="A8" s="7"/>
      <c r="B8" s="291" t="s">
        <v>67</v>
      </c>
      <c r="C8" s="291"/>
      <c r="D8" s="291"/>
      <c r="E8" s="291"/>
      <c r="F8" s="291"/>
      <c r="G8" s="291"/>
      <c r="H8" s="291"/>
      <c r="I8" s="291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3.5" customHeight="1" thickBot="1" thickTop="1">
      <c r="A9" s="7"/>
      <c r="B9" s="291" t="s">
        <v>68</v>
      </c>
      <c r="C9" s="291"/>
      <c r="D9" s="291"/>
      <c r="E9" s="291"/>
      <c r="F9" s="291"/>
      <c r="G9" s="291"/>
      <c r="H9" s="291"/>
      <c r="I9" s="291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6" s="22" customFormat="1" ht="13.5" customHeight="1" thickTop="1">
      <c r="A10" s="18"/>
      <c r="B10" s="19"/>
      <c r="C10" s="20"/>
      <c r="D10" s="20"/>
      <c r="E10" s="20"/>
      <c r="F10" s="20"/>
      <c r="G10" s="20"/>
      <c r="I10" s="15"/>
      <c r="J10" s="15"/>
      <c r="V10" s="74"/>
      <c r="W10" s="74"/>
      <c r="X10" s="74"/>
      <c r="Y10" s="74"/>
      <c r="Z10" s="74"/>
    </row>
    <row r="11" spans="1:26" s="22" customFormat="1" ht="13.5" customHeight="1">
      <c r="A11" s="18"/>
      <c r="B11" s="19"/>
      <c r="C11" s="20"/>
      <c r="D11" s="20"/>
      <c r="E11" s="20"/>
      <c r="F11" s="20"/>
      <c r="G11" s="20"/>
      <c r="I11" s="15"/>
      <c r="J11" s="15"/>
      <c r="V11" s="74"/>
      <c r="W11" s="74"/>
      <c r="X11" s="74"/>
      <c r="Y11" s="74"/>
      <c r="Z11" s="74"/>
    </row>
    <row r="12" spans="1:26" s="14" customFormat="1" ht="13.5" customHeight="1">
      <c r="A12" s="1" t="str">
        <f>+$A$1</f>
        <v>K7/I7</v>
      </c>
      <c r="B12" s="2" t="str">
        <f>+$B$1</f>
        <v>www.unil.ch/idheap/comparatif</v>
      </c>
      <c r="C12" s="3"/>
      <c r="D12" s="4"/>
      <c r="E12" s="4"/>
      <c r="F12" s="5"/>
      <c r="G12" s="5"/>
      <c r="I12" s="5" t="str">
        <f>Intro!$C$20</f>
        <v>© IDHEAP</v>
      </c>
      <c r="J12" s="5" t="str">
        <f>Intro!$C$21</f>
        <v>Update :</v>
      </c>
      <c r="K12" s="6">
        <f ca="1">NOW()</f>
        <v>43090.7927556713</v>
      </c>
      <c r="V12" s="94"/>
      <c r="W12" s="94"/>
      <c r="X12" s="94"/>
      <c r="Y12" s="94"/>
      <c r="Z12" s="94"/>
    </row>
    <row r="13" spans="1:26" s="14" customFormat="1" ht="13.5" customHeight="1">
      <c r="A13" s="293" t="str">
        <f>+$A$2</f>
        <v>Genauigkeit der Steuerprognose</v>
      </c>
      <c r="B13" s="293"/>
      <c r="C13" s="293"/>
      <c r="D13" s="293"/>
      <c r="E13" s="293"/>
      <c r="F13" s="297"/>
      <c r="G13" s="297"/>
      <c r="H13" s="46"/>
      <c r="I13" s="47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V13" s="94"/>
      <c r="W13" s="94"/>
      <c r="X13" s="94"/>
      <c r="Y13" s="94"/>
      <c r="Z13" s="94"/>
    </row>
    <row r="14" spans="1:26" s="14" customFormat="1" ht="13.5" customHeight="1" thickBot="1">
      <c r="A14" s="292" t="str">
        <f>+$A$3</f>
        <v>Differenz zwischen budgetierten und effektiven Steuereinnahmen in % der effektiven Steuereinnahmen</v>
      </c>
      <c r="B14" s="292"/>
      <c r="C14" s="292"/>
      <c r="D14" s="292"/>
      <c r="E14" s="292"/>
      <c r="F14" s="292"/>
      <c r="G14" s="292"/>
      <c r="H14" s="292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94"/>
      <c r="W14" s="94"/>
      <c r="X14" s="94"/>
      <c r="Y14" s="94"/>
      <c r="Z14" s="94"/>
    </row>
    <row r="15" spans="1:26" s="14" customFormat="1" ht="13.5" customHeight="1" thickTop="1">
      <c r="A15" s="293" t="str">
        <f>+$A$4</f>
        <v>Exactitude de la prévision fiscale</v>
      </c>
      <c r="B15" s="293"/>
      <c r="C15" s="293"/>
      <c r="D15" s="293"/>
      <c r="E15" s="293"/>
      <c r="F15" s="296"/>
      <c r="G15" s="296"/>
      <c r="H15" s="46"/>
      <c r="I15" s="47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V15" s="94"/>
      <c r="W15" s="94"/>
      <c r="X15" s="94"/>
      <c r="Y15" s="94"/>
      <c r="Z15" s="94"/>
    </row>
    <row r="16" spans="1:20" ht="13.5" customHeight="1" thickBot="1">
      <c r="A16" s="292" t="str">
        <f>+$A$5</f>
        <v>Différence entre les recettes fiscales budgetées et effectives en pourcentage des recettes fiscales effectives</v>
      </c>
      <c r="B16" s="292"/>
      <c r="C16" s="292"/>
      <c r="D16" s="292"/>
      <c r="E16" s="292"/>
      <c r="F16" s="292"/>
      <c r="G16" s="292"/>
      <c r="H16" s="292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3.5" customHeight="1" thickTop="1">
      <c r="A17" s="24"/>
      <c r="B17" s="19"/>
      <c r="C17" s="20"/>
      <c r="D17" s="20"/>
      <c r="E17" s="20"/>
      <c r="F17" s="20"/>
      <c r="G17" s="20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9" ht="13.5" customHeight="1">
      <c r="A18" s="25" t="s">
        <v>2</v>
      </c>
      <c r="B18" s="26" t="s">
        <v>170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99" t="s">
        <v>47</v>
      </c>
      <c r="W18" s="99" t="s">
        <v>47</v>
      </c>
      <c r="X18" s="262" t="s">
        <v>47</v>
      </c>
      <c r="Y18" s="264" t="s">
        <v>47</v>
      </c>
      <c r="Z18" s="264" t="s">
        <v>47</v>
      </c>
      <c r="AA18" s="264" t="s">
        <v>47</v>
      </c>
      <c r="AB18" s="264" t="s">
        <v>47</v>
      </c>
      <c r="AC18" s="264" t="s">
        <v>47</v>
      </c>
    </row>
    <row r="19" spans="1:29" ht="13.5" customHeight="1">
      <c r="A19" s="25" t="s">
        <v>3</v>
      </c>
      <c r="B19" s="30"/>
      <c r="C19" s="30"/>
      <c r="D19" s="30">
        <v>2001</v>
      </c>
      <c r="E19" s="30">
        <f>+D19+1</f>
        <v>2002</v>
      </c>
      <c r="F19" s="30">
        <f>+E19+1</f>
        <v>2003</v>
      </c>
      <c r="G19" s="30">
        <f>+F19+1</f>
        <v>2004</v>
      </c>
      <c r="H19" s="30">
        <f>+G19+1</f>
        <v>2005</v>
      </c>
      <c r="I19" s="31">
        <f>+H19+1</f>
        <v>2006</v>
      </c>
      <c r="J19" s="30">
        <v>2007</v>
      </c>
      <c r="K19" s="30">
        <v>2008</v>
      </c>
      <c r="L19" s="31">
        <v>2009</v>
      </c>
      <c r="M19" s="31">
        <v>2010</v>
      </c>
      <c r="N19" s="31">
        <v>2011</v>
      </c>
      <c r="O19" s="230">
        <v>2012</v>
      </c>
      <c r="P19" s="70">
        <v>2013</v>
      </c>
      <c r="Q19" s="230">
        <v>2014</v>
      </c>
      <c r="R19" s="70">
        <v>2015</v>
      </c>
      <c r="S19" s="230">
        <v>2016</v>
      </c>
      <c r="T19" s="176"/>
      <c r="V19" s="30" t="s">
        <v>54</v>
      </c>
      <c r="W19" s="30" t="s">
        <v>63</v>
      </c>
      <c r="X19" s="31" t="s">
        <v>177</v>
      </c>
      <c r="Y19" s="194" t="s">
        <v>180</v>
      </c>
      <c r="Z19" s="194" t="s">
        <v>183</v>
      </c>
      <c r="AA19" s="194" t="s">
        <v>184</v>
      </c>
      <c r="AB19" s="70" t="s">
        <v>187</v>
      </c>
      <c r="AC19" s="70" t="s">
        <v>191</v>
      </c>
    </row>
    <row r="20" spans="1:29" ht="13.5" customHeight="1">
      <c r="A20" s="32"/>
      <c r="B20" s="34"/>
      <c r="C20" s="34"/>
      <c r="D20" s="34"/>
      <c r="E20" s="34"/>
      <c r="F20" s="34"/>
      <c r="G20" s="34"/>
      <c r="H20" s="34"/>
      <c r="I20" s="35"/>
      <c r="J20" s="73"/>
      <c r="K20" s="73"/>
      <c r="L20" s="73"/>
      <c r="M20" s="73"/>
      <c r="N20" s="73"/>
      <c r="O20" s="231"/>
      <c r="P20" s="73"/>
      <c r="Q20" s="231"/>
      <c r="R20" s="73"/>
      <c r="S20" s="231"/>
      <c r="T20" s="177"/>
      <c r="V20" s="218"/>
      <c r="W20" s="218"/>
      <c r="X20" s="218"/>
      <c r="Y20" s="74"/>
      <c r="Z20" s="74"/>
      <c r="AA20" s="74"/>
      <c r="AB20" s="74"/>
      <c r="AC20" s="74"/>
    </row>
    <row r="21" spans="1:29" ht="13.5" customHeight="1">
      <c r="A21" s="81" t="s">
        <v>27</v>
      </c>
      <c r="B21" s="37"/>
      <c r="C21" s="37"/>
      <c r="D21" s="37">
        <v>-0.6</v>
      </c>
      <c r="E21" s="37">
        <v>-5.07</v>
      </c>
      <c r="F21" s="37">
        <v>-0.86</v>
      </c>
      <c r="G21" s="37">
        <v>0.45</v>
      </c>
      <c r="H21" s="37">
        <v>-1.79</v>
      </c>
      <c r="I21" s="37">
        <v>2.29</v>
      </c>
      <c r="J21" s="37">
        <v>0.33</v>
      </c>
      <c r="K21" s="37">
        <v>1.8</v>
      </c>
      <c r="L21" s="37">
        <v>-11.336459860960716</v>
      </c>
      <c r="M21" s="37">
        <v>-8.724784500622627</v>
      </c>
      <c r="N21" s="98">
        <v>-18.74</v>
      </c>
      <c r="O21" s="232">
        <v>-11.91</v>
      </c>
      <c r="P21" s="98">
        <v>-2.3256240599902993</v>
      </c>
      <c r="Q21" s="232">
        <v>2.526443356082674</v>
      </c>
      <c r="R21" s="98">
        <v>-3.4847668882289975</v>
      </c>
      <c r="S21" s="232">
        <v>-4.450922840393496</v>
      </c>
      <c r="T21" s="178" t="s">
        <v>69</v>
      </c>
      <c r="V21" s="184">
        <f aca="true" t="shared" si="0" ref="V21:V42">AVEDEV(E21:L21)</f>
        <v>3.2191343532751118</v>
      </c>
      <c r="W21" s="184">
        <f>AVEDEV(D21:M21)</f>
        <v>3.6155742106216677</v>
      </c>
      <c r="X21" s="184">
        <f>AVEDEV(E21:N21)</f>
        <v>5.442149323390002</v>
      </c>
      <c r="Y21" s="184">
        <f>AVEDEV(F21:O21)</f>
        <v>6.262949323390001</v>
      </c>
      <c r="Z21" s="252">
        <f>AVEDEV(G21:P21)</f>
        <v>6.145699398590777</v>
      </c>
      <c r="AA21" s="252">
        <f>AVEDEV(H21:Q21)</f>
        <v>6.311814867077392</v>
      </c>
      <c r="AB21" s="252">
        <f aca="true" t="shared" si="1" ref="AB21:AC36">AVEDEV(I21:R21)</f>
        <v>6.17623351601907</v>
      </c>
      <c r="AC21" s="252">
        <f t="shared" si="1"/>
        <v>5.6369596887875915</v>
      </c>
    </row>
    <row r="22" spans="1:29" ht="13.5" customHeight="1">
      <c r="A22" s="82" t="s">
        <v>28</v>
      </c>
      <c r="B22" s="38"/>
      <c r="C22" s="38"/>
      <c r="D22" s="38">
        <v>-9.86</v>
      </c>
      <c r="E22" s="38">
        <v>-2.24</v>
      </c>
      <c r="F22" s="38">
        <v>-5.4</v>
      </c>
      <c r="G22" s="38">
        <v>2.75</v>
      </c>
      <c r="H22" s="38">
        <v>8.75</v>
      </c>
      <c r="I22" s="38">
        <v>-0.98</v>
      </c>
      <c r="J22" s="38">
        <v>-14.45</v>
      </c>
      <c r="K22" s="38">
        <v>-5.43</v>
      </c>
      <c r="L22" s="38">
        <v>2.9851175281306643</v>
      </c>
      <c r="M22" s="38">
        <v>-3.72787167873801</v>
      </c>
      <c r="N22" s="221">
        <v>-5.6</v>
      </c>
      <c r="O22" s="241">
        <v>0.02</v>
      </c>
      <c r="P22" s="221">
        <v>-1.841445319761682</v>
      </c>
      <c r="Q22" s="241">
        <v>-2.013971108376881</v>
      </c>
      <c r="R22" s="221">
        <v>-6.123241801684475</v>
      </c>
      <c r="S22" s="241">
        <v>-9.488969261156758</v>
      </c>
      <c r="T22" s="179" t="s">
        <v>70</v>
      </c>
      <c r="V22" s="185">
        <f t="shared" si="0"/>
        <v>5.128139691016333</v>
      </c>
      <c r="W22" s="185">
        <f aca="true" t="shared" si="2" ref="W22:X42">AVEDEV(D22:M22)</f>
        <v>5.013298920686867</v>
      </c>
      <c r="X22" s="185">
        <f t="shared" si="2"/>
        <v>4.587298920686868</v>
      </c>
      <c r="Y22" s="253">
        <f aca="true" t="shared" si="3" ref="Y22:AA42">AVEDEV(F22:O22)</f>
        <v>4.813298920686867</v>
      </c>
      <c r="Z22" s="253">
        <f t="shared" si="3"/>
        <v>4.457443452663034</v>
      </c>
      <c r="AA22" s="253">
        <f t="shared" si="3"/>
        <v>4.0585206894479295</v>
      </c>
      <c r="AB22" s="253">
        <f t="shared" si="1"/>
        <v>3.3500814580414593</v>
      </c>
      <c r="AC22" s="253">
        <f t="shared" si="1"/>
        <v>3.6514040484095327</v>
      </c>
    </row>
    <row r="23" spans="1:29" ht="13.5" customHeight="1">
      <c r="A23" s="81" t="s">
        <v>181</v>
      </c>
      <c r="B23" s="37"/>
      <c r="C23" s="37"/>
      <c r="D23" s="37">
        <v>-9.09</v>
      </c>
      <c r="E23" s="37">
        <v>-17.05</v>
      </c>
      <c r="F23" s="37">
        <v>-12.41</v>
      </c>
      <c r="G23" s="37">
        <v>-13.1</v>
      </c>
      <c r="H23" s="37">
        <v>-13.62</v>
      </c>
      <c r="I23" s="37">
        <v>-8.66</v>
      </c>
      <c r="J23" s="37">
        <v>-10.9</v>
      </c>
      <c r="K23" s="37">
        <v>-22.98</v>
      </c>
      <c r="L23" s="37">
        <v>-10.950643341514642</v>
      </c>
      <c r="M23" s="37">
        <v>6.734091328374178</v>
      </c>
      <c r="N23" s="98"/>
      <c r="O23" s="232"/>
      <c r="P23" s="98"/>
      <c r="Q23" s="232"/>
      <c r="R23" s="98"/>
      <c r="S23" s="232"/>
      <c r="T23" s="178" t="s">
        <v>70</v>
      </c>
      <c r="V23" s="184">
        <f t="shared" si="0"/>
        <v>3.1530847911553352</v>
      </c>
      <c r="W23" s="184">
        <f t="shared" si="2"/>
        <v>4.6293447986859535</v>
      </c>
      <c r="X23" s="184"/>
      <c r="Y23" s="252">
        <f t="shared" si="3"/>
        <v>4.886432332914824</v>
      </c>
      <c r="Z23" s="252">
        <f t="shared" si="3"/>
        <v>5.44782625815919</v>
      </c>
      <c r="AA23" s="252">
        <f t="shared" si="3"/>
        <v>6.066536222029221</v>
      </c>
      <c r="AB23" s="252">
        <f t="shared" si="1"/>
        <v>6.710684853452145</v>
      </c>
      <c r="AC23" s="252">
        <f t="shared" si="1"/>
        <v>8.129114665829647</v>
      </c>
    </row>
    <row r="24" spans="1:29" ht="13.5" customHeight="1">
      <c r="A24" s="82" t="s">
        <v>29</v>
      </c>
      <c r="B24" s="38"/>
      <c r="C24" s="38"/>
      <c r="D24" s="38">
        <v>-16.84</v>
      </c>
      <c r="E24" s="38">
        <v>-19.56</v>
      </c>
      <c r="F24" s="38">
        <v>-10.9</v>
      </c>
      <c r="G24" s="38">
        <v>-7.84</v>
      </c>
      <c r="H24" s="38">
        <v>-10.61</v>
      </c>
      <c r="I24" s="38">
        <v>-13.7</v>
      </c>
      <c r="J24" s="38">
        <v>-17.12</v>
      </c>
      <c r="K24" s="38">
        <v>-7.17</v>
      </c>
      <c r="L24" s="38">
        <v>-2.9007751313791883</v>
      </c>
      <c r="M24" s="38">
        <v>-3.1688582553982476</v>
      </c>
      <c r="N24" s="221">
        <v>-1.01</v>
      </c>
      <c r="O24" s="241">
        <v>8.28</v>
      </c>
      <c r="P24" s="221">
        <v>-4.218608872505604</v>
      </c>
      <c r="Q24" s="241">
        <v>-3.293219226867157</v>
      </c>
      <c r="R24" s="221">
        <v>-3.131588701748883</v>
      </c>
      <c r="S24" s="241">
        <v>-1.489695391217458</v>
      </c>
      <c r="T24" s="179" t="s">
        <v>71</v>
      </c>
      <c r="V24" s="185">
        <f t="shared" si="0"/>
        <v>4.176177331433202</v>
      </c>
      <c r="W24" s="185">
        <f t="shared" si="2"/>
        <v>4.659229329057806</v>
      </c>
      <c r="X24" s="185">
        <f t="shared" si="2"/>
        <v>4.980036661322257</v>
      </c>
      <c r="Y24" s="253">
        <f t="shared" si="3"/>
        <v>5.531243993586707</v>
      </c>
      <c r="Z24" s="253">
        <f t="shared" si="3"/>
        <v>5.342175774071697</v>
      </c>
      <c r="AA24" s="253">
        <f t="shared" si="3"/>
        <v>5.327083081107984</v>
      </c>
      <c r="AB24" s="253">
        <f t="shared" si="1"/>
        <v>4.752016988726057</v>
      </c>
      <c r="AC24" s="253">
        <f t="shared" si="1"/>
        <v>3.5883570397541282</v>
      </c>
    </row>
    <row r="25" spans="1:29" ht="13.5" customHeight="1">
      <c r="A25" s="81" t="s">
        <v>30</v>
      </c>
      <c r="B25" s="37"/>
      <c r="C25" s="37"/>
      <c r="D25" s="37">
        <v>-8.43</v>
      </c>
      <c r="E25" s="37">
        <v>-4.05</v>
      </c>
      <c r="F25" s="37">
        <v>-2.27</v>
      </c>
      <c r="G25" s="37">
        <v>-9.18</v>
      </c>
      <c r="H25" s="37">
        <v>-7.77</v>
      </c>
      <c r="I25" s="37">
        <v>-2.93</v>
      </c>
      <c r="J25" s="37">
        <v>3</v>
      </c>
      <c r="K25" s="37">
        <v>6</v>
      </c>
      <c r="L25" s="37">
        <v>1.7961637300882534</v>
      </c>
      <c r="M25" s="37">
        <v>-5.451446024832674</v>
      </c>
      <c r="N25" s="98">
        <v>-6.2</v>
      </c>
      <c r="O25" s="232">
        <v>-10.2</v>
      </c>
      <c r="P25" s="98">
        <v>-5.4991495297274335</v>
      </c>
      <c r="Q25" s="232">
        <v>-7.037874685376525</v>
      </c>
      <c r="R25" s="98">
        <v>-5.913604046839868</v>
      </c>
      <c r="S25" s="232">
        <v>-0.18538533117676526</v>
      </c>
      <c r="T25" s="178" t="s">
        <v>72</v>
      </c>
      <c r="V25" s="184">
        <f t="shared" si="0"/>
        <v>4.143150582826289</v>
      </c>
      <c r="W25" s="184">
        <f t="shared" si="2"/>
        <v>4.048055329597204</v>
      </c>
      <c r="X25" s="184">
        <f t="shared" si="2"/>
        <v>3.8696553295972036</v>
      </c>
      <c r="Y25" s="252">
        <f t="shared" si="3"/>
        <v>4.439760975492091</v>
      </c>
      <c r="Z25" s="252">
        <f t="shared" si="3"/>
        <v>4.487987291975399</v>
      </c>
      <c r="AA25" s="252">
        <f t="shared" si="3"/>
        <v>4.316617266805521</v>
      </c>
      <c r="AB25" s="252">
        <f t="shared" si="1"/>
        <v>4.1681055905527105</v>
      </c>
      <c r="AC25" s="252">
        <f t="shared" si="1"/>
        <v>4.497459350811497</v>
      </c>
    </row>
    <row r="26" spans="1:29" ht="13.5" customHeight="1">
      <c r="A26" s="82" t="s">
        <v>48</v>
      </c>
      <c r="B26" s="38"/>
      <c r="C26" s="38"/>
      <c r="D26" s="38">
        <v>-7.79</v>
      </c>
      <c r="E26" s="38">
        <v>-7.74</v>
      </c>
      <c r="F26" s="38">
        <v>-1.13</v>
      </c>
      <c r="G26" s="38">
        <v>-7.87</v>
      </c>
      <c r="H26" s="38">
        <v>-3.71</v>
      </c>
      <c r="I26" s="38">
        <v>-1.94</v>
      </c>
      <c r="J26" s="38">
        <v>-3.32</v>
      </c>
      <c r="K26" s="38">
        <v>-13.46</v>
      </c>
      <c r="L26" s="38">
        <v>-3.0867075845908327</v>
      </c>
      <c r="M26" s="38">
        <v>-2.2009439588087405</v>
      </c>
      <c r="N26" s="221">
        <v>-3.11</v>
      </c>
      <c r="O26" s="241">
        <v>6.9</v>
      </c>
      <c r="P26" s="221">
        <v>2.6758375887262416</v>
      </c>
      <c r="Q26" s="241">
        <v>1.6006781316324128</v>
      </c>
      <c r="R26" s="221">
        <v>1.2032825133144514</v>
      </c>
      <c r="S26" s="241">
        <v>0.0266774325901815</v>
      </c>
      <c r="T26" s="179" t="s">
        <v>78</v>
      </c>
      <c r="V26" s="185">
        <f t="shared" si="0"/>
        <v>3.3059336639446095</v>
      </c>
      <c r="W26" s="185">
        <f t="shared" si="2"/>
        <v>3.1921878765280347</v>
      </c>
      <c r="X26" s="185">
        <f t="shared" si="2"/>
        <v>2.9599409073960254</v>
      </c>
      <c r="Y26" s="253">
        <f t="shared" si="3"/>
        <v>3.0377878765280344</v>
      </c>
      <c r="Z26" s="253">
        <f t="shared" si="3"/>
        <v>3.416723842357367</v>
      </c>
      <c r="AA26" s="253">
        <f t="shared" si="3"/>
        <v>3.419394009915005</v>
      </c>
      <c r="AB26" s="253">
        <f t="shared" si="1"/>
        <v>3.6549879115127384</v>
      </c>
      <c r="AC26" s="253">
        <f t="shared" si="1"/>
        <v>3.758412720966286</v>
      </c>
    </row>
    <row r="27" spans="1:29" ht="13.5" customHeight="1">
      <c r="A27" s="81" t="s">
        <v>49</v>
      </c>
      <c r="B27" s="37"/>
      <c r="C27" s="37"/>
      <c r="D27" s="37">
        <v>-2.42</v>
      </c>
      <c r="E27" s="37">
        <v>-4.01</v>
      </c>
      <c r="F27" s="37">
        <v>-1.16</v>
      </c>
      <c r="G27" s="37">
        <v>0.8</v>
      </c>
      <c r="H27" s="37">
        <v>11.04</v>
      </c>
      <c r="I27" s="37">
        <v>3.17</v>
      </c>
      <c r="J27" s="37">
        <v>1.51</v>
      </c>
      <c r="K27" s="37">
        <v>3.91</v>
      </c>
      <c r="L27" s="37">
        <v>-1.1946494466298612</v>
      </c>
      <c r="M27" s="37">
        <v>-5.471652425567859</v>
      </c>
      <c r="N27" s="98">
        <v>-0.16</v>
      </c>
      <c r="O27" s="232">
        <v>0.67</v>
      </c>
      <c r="P27" s="98">
        <v>0.5562918624517292</v>
      </c>
      <c r="Q27" s="232">
        <v>6.160467155444786</v>
      </c>
      <c r="R27" s="98">
        <v>3.394902151428133</v>
      </c>
      <c r="S27" s="232">
        <v>1.1781028117395096</v>
      </c>
      <c r="T27" s="178" t="s">
        <v>73</v>
      </c>
      <c r="V27" s="184">
        <f t="shared" si="0"/>
        <v>3.211373385621549</v>
      </c>
      <c r="W27" s="184">
        <f t="shared" si="2"/>
        <v>3.468630187219772</v>
      </c>
      <c r="X27" s="184">
        <f t="shared" si="2"/>
        <v>3.2513041497758173</v>
      </c>
      <c r="Y27" s="252">
        <f t="shared" si="3"/>
        <v>2.876904149775817</v>
      </c>
      <c r="Z27" s="252">
        <f t="shared" si="3"/>
        <v>2.739600800779679</v>
      </c>
      <c r="AA27" s="252">
        <f t="shared" si="3"/>
        <v>3.240856859433054</v>
      </c>
      <c r="AB27" s="252">
        <f t="shared" si="1"/>
        <v>2.374537931661891</v>
      </c>
      <c r="AC27" s="252">
        <f t="shared" si="1"/>
        <v>2.1753482128358415</v>
      </c>
    </row>
    <row r="28" spans="1:29" ht="13.5" customHeight="1">
      <c r="A28" s="82" t="s">
        <v>31</v>
      </c>
      <c r="B28" s="38"/>
      <c r="C28" s="38"/>
      <c r="D28" s="38">
        <v>-5.89</v>
      </c>
      <c r="E28" s="38">
        <v>-7</v>
      </c>
      <c r="F28" s="38">
        <v>-7.28</v>
      </c>
      <c r="G28" s="38">
        <v>-3.95</v>
      </c>
      <c r="H28" s="38">
        <v>-2.76</v>
      </c>
      <c r="I28" s="38">
        <v>-2.72</v>
      </c>
      <c r="J28" s="38">
        <v>0.87</v>
      </c>
      <c r="K28" s="38">
        <v>2.03</v>
      </c>
      <c r="L28" s="38">
        <v>0.2714022539047454</v>
      </c>
      <c r="M28" s="38">
        <v>-4.305765456206554</v>
      </c>
      <c r="N28" s="221">
        <v>-6.42</v>
      </c>
      <c r="O28" s="241">
        <v>2.26</v>
      </c>
      <c r="P28" s="221">
        <v>4.381986651446436</v>
      </c>
      <c r="Q28" s="241">
        <v>-0.6713717359680843</v>
      </c>
      <c r="R28" s="221">
        <v>-2.500239032097625</v>
      </c>
      <c r="S28" s="241">
        <v>-6.082926242513994</v>
      </c>
      <c r="T28" s="179" t="s">
        <v>74</v>
      </c>
      <c r="V28" s="185">
        <f t="shared" si="0"/>
        <v>2.7183441021726167</v>
      </c>
      <c r="W28" s="185">
        <f t="shared" si="2"/>
        <v>2.6117167710111304</v>
      </c>
      <c r="X28" s="185">
        <f t="shared" si="2"/>
        <v>2.66471677101113</v>
      </c>
      <c r="Y28" s="253">
        <f t="shared" si="3"/>
        <v>2.8466295069650935</v>
      </c>
      <c r="Z28" s="253">
        <f t="shared" si="3"/>
        <v>2.996915436155774</v>
      </c>
      <c r="AA28" s="253">
        <f t="shared" si="3"/>
        <v>2.6760532282954346</v>
      </c>
      <c r="AB28" s="253">
        <f t="shared" si="1"/>
        <v>2.6448819121471496</v>
      </c>
      <c r="AC28" s="253">
        <f t="shared" si="1"/>
        <v>3.0484330612488284</v>
      </c>
    </row>
    <row r="29" spans="1:29" ht="13.5" customHeight="1">
      <c r="A29" s="81" t="s">
        <v>32</v>
      </c>
      <c r="B29" s="37"/>
      <c r="C29" s="37"/>
      <c r="D29" s="37">
        <v>-6.91</v>
      </c>
      <c r="E29" s="37">
        <v>-6.8</v>
      </c>
      <c r="F29" s="37">
        <v>21.97</v>
      </c>
      <c r="G29" s="37">
        <v>-0.11</v>
      </c>
      <c r="H29" s="37">
        <v>-4.67</v>
      </c>
      <c r="I29" s="37">
        <v>-13.68</v>
      </c>
      <c r="J29" s="37">
        <v>-14.57</v>
      </c>
      <c r="K29" s="37">
        <v>-10.25</v>
      </c>
      <c r="L29" s="37">
        <v>-5.595517323509219</v>
      </c>
      <c r="M29" s="37">
        <v>-3.5854540796647982</v>
      </c>
      <c r="N29" s="98">
        <v>-0.06</v>
      </c>
      <c r="O29" s="232">
        <v>4.34</v>
      </c>
      <c r="P29" s="98">
        <v>-5.8601864492588644</v>
      </c>
      <c r="Q29" s="232">
        <v>2.7607228464969444</v>
      </c>
      <c r="R29" s="98">
        <v>-2.3948885412645002</v>
      </c>
      <c r="S29" s="232">
        <v>4.291937252990233</v>
      </c>
      <c r="T29" s="178" t="s">
        <v>75</v>
      </c>
      <c r="V29" s="184">
        <f t="shared" si="0"/>
        <v>7.571594832719325</v>
      </c>
      <c r="W29" s="184">
        <f t="shared" si="2"/>
        <v>6.306967468257481</v>
      </c>
      <c r="X29" s="184">
        <f t="shared" si="2"/>
        <v>6.630986896320962</v>
      </c>
      <c r="Y29" s="252">
        <f t="shared" si="3"/>
        <v>7.324877712253922</v>
      </c>
      <c r="Z29" s="252">
        <f t="shared" si="3"/>
        <v>4.587024969310329</v>
      </c>
      <c r="AA29" s="252">
        <f t="shared" si="3"/>
        <v>4.874097253960024</v>
      </c>
      <c r="AB29" s="252">
        <f t="shared" si="1"/>
        <v>5.101608399833574</v>
      </c>
      <c r="AC29" s="252">
        <f t="shared" si="1"/>
        <v>4.879892941065556</v>
      </c>
    </row>
    <row r="30" spans="1:29" ht="13.5" customHeight="1">
      <c r="A30" s="82" t="s">
        <v>50</v>
      </c>
      <c r="B30" s="38"/>
      <c r="C30" s="38"/>
      <c r="D30" s="38">
        <v>-0.07</v>
      </c>
      <c r="E30" s="38">
        <v>2.35</v>
      </c>
      <c r="F30" s="38">
        <v>1.87</v>
      </c>
      <c r="G30" s="38">
        <v>5.68</v>
      </c>
      <c r="H30" s="38">
        <v>-0.08</v>
      </c>
      <c r="I30" s="38">
        <v>-5.29</v>
      </c>
      <c r="J30" s="38">
        <v>-6.13</v>
      </c>
      <c r="K30" s="38">
        <v>-5.75</v>
      </c>
      <c r="L30" s="38">
        <v>4.941214863614396</v>
      </c>
      <c r="M30" s="38">
        <v>0.6042067121778809</v>
      </c>
      <c r="N30" s="221">
        <v>-3.36</v>
      </c>
      <c r="O30" s="241">
        <v>0.4</v>
      </c>
      <c r="P30" s="221">
        <v>6.8855938791702656</v>
      </c>
      <c r="Q30" s="241">
        <v>0.14149477608051148</v>
      </c>
      <c r="R30" s="221">
        <v>-1.297595956643192</v>
      </c>
      <c r="S30" s="241">
        <v>-3.109948838682517</v>
      </c>
      <c r="T30" s="179" t="s">
        <v>70</v>
      </c>
      <c r="V30" s="185">
        <f t="shared" si="0"/>
        <v>4.066676393463849</v>
      </c>
      <c r="W30" s="185">
        <f t="shared" si="2"/>
        <v>3.3215252945475364</v>
      </c>
      <c r="X30" s="185">
        <f t="shared" si="2"/>
        <v>3.6928337260633826</v>
      </c>
      <c r="Y30" s="253">
        <f t="shared" si="3"/>
        <v>3.5368337260633824</v>
      </c>
      <c r="Z30" s="253">
        <f t="shared" si="3"/>
        <v>3.938081236397003</v>
      </c>
      <c r="AA30" s="253">
        <f t="shared" si="3"/>
        <v>3.4950008184834447</v>
      </c>
      <c r="AB30" s="253">
        <f t="shared" si="1"/>
        <v>3.4800106187686253</v>
      </c>
      <c r="AC30" s="253">
        <f t="shared" si="1"/>
        <v>3.262005502636877</v>
      </c>
    </row>
    <row r="31" spans="1:29" ht="13.5" customHeight="1">
      <c r="A31" s="81" t="s">
        <v>56</v>
      </c>
      <c r="B31" s="37"/>
      <c r="C31" s="37"/>
      <c r="D31" s="37">
        <v>-1.74</v>
      </c>
      <c r="E31" s="37">
        <v>-6.38</v>
      </c>
      <c r="F31" s="37">
        <v>1.89</v>
      </c>
      <c r="G31" s="37">
        <v>3.74</v>
      </c>
      <c r="H31" s="37">
        <v>3.94</v>
      </c>
      <c r="I31" s="37">
        <v>-6.41</v>
      </c>
      <c r="J31" s="37">
        <v>-11.89</v>
      </c>
      <c r="K31" s="37">
        <v>-18.29</v>
      </c>
      <c r="L31" s="37">
        <v>3.4537883268757557</v>
      </c>
      <c r="M31" s="37">
        <v>-10.823175103856011</v>
      </c>
      <c r="N31" s="98">
        <v>-2.41</v>
      </c>
      <c r="O31" s="232">
        <v>-3.14</v>
      </c>
      <c r="P31" s="98">
        <v>2.590811326402543</v>
      </c>
      <c r="Q31" s="232">
        <v>15.793402816286742</v>
      </c>
      <c r="R31" s="98">
        <v>-0.019233583018770074</v>
      </c>
      <c r="S31" s="232">
        <v>-0.27096672904635255</v>
      </c>
      <c r="T31" s="178" t="s">
        <v>77</v>
      </c>
      <c r="V31" s="184">
        <f t="shared" si="0"/>
        <v>6.999223540859469</v>
      </c>
      <c r="W31" s="184">
        <f t="shared" si="2"/>
        <v>6.507696343073178</v>
      </c>
      <c r="X31" s="184">
        <f t="shared" si="2"/>
        <v>6.440696343073176</v>
      </c>
      <c r="Y31" s="252">
        <f t="shared" si="3"/>
        <v>6.28748407861278</v>
      </c>
      <c r="Z31" s="252">
        <f t="shared" si="3"/>
        <v>6.343548984724984</v>
      </c>
      <c r="AA31" s="252">
        <f t="shared" si="3"/>
        <v>7.392117757342104</v>
      </c>
      <c r="AB31" s="252">
        <f t="shared" si="1"/>
        <v>6.9961943990402276</v>
      </c>
      <c r="AC31" s="252">
        <f t="shared" si="1"/>
        <v>6.828205185062714</v>
      </c>
    </row>
    <row r="32" spans="1:29" ht="13.5" customHeight="1">
      <c r="A32" s="82" t="s">
        <v>33</v>
      </c>
      <c r="B32" s="38"/>
      <c r="C32" s="38"/>
      <c r="D32" s="38">
        <v>-5.66</v>
      </c>
      <c r="E32" s="38">
        <v>8.01</v>
      </c>
      <c r="F32" s="38">
        <v>19.05</v>
      </c>
      <c r="G32" s="38">
        <v>-0.65</v>
      </c>
      <c r="H32" s="38">
        <v>-3.58</v>
      </c>
      <c r="I32" s="38">
        <v>-11.56</v>
      </c>
      <c r="J32" s="38">
        <v>-12.77</v>
      </c>
      <c r="K32" s="38">
        <v>-5.49</v>
      </c>
      <c r="L32" s="38">
        <v>-9.231479616629624</v>
      </c>
      <c r="M32" s="38">
        <v>-10.136968981399573</v>
      </c>
      <c r="N32" s="221">
        <v>-6.33</v>
      </c>
      <c r="O32" s="241">
        <v>-6.46</v>
      </c>
      <c r="P32" s="221">
        <v>-11.936436581901846</v>
      </c>
      <c r="Q32" s="241">
        <v>-4.1250009361278</v>
      </c>
      <c r="R32" s="221">
        <v>4.642399239519845</v>
      </c>
      <c r="S32" s="241">
        <v>1.131930045168637</v>
      </c>
      <c r="T32" s="179" t="s">
        <v>76</v>
      </c>
      <c r="V32" s="185">
        <f t="shared" si="0"/>
        <v>8.123263714059027</v>
      </c>
      <c r="W32" s="185">
        <f t="shared" si="2"/>
        <v>7.203106915881752</v>
      </c>
      <c r="X32" s="185">
        <f t="shared" si="2"/>
        <v>7.243306915881753</v>
      </c>
      <c r="Y32" s="253">
        <f t="shared" si="3"/>
        <v>5.7935069158817525</v>
      </c>
      <c r="Z32" s="253">
        <f t="shared" si="3"/>
        <v>3.312488517993105</v>
      </c>
      <c r="AA32" s="253">
        <f t="shared" si="3"/>
        <v>2.9649884243803246</v>
      </c>
      <c r="AB32" s="253">
        <f t="shared" si="1"/>
        <v>3.7872283483323086</v>
      </c>
      <c r="AC32" s="253">
        <f t="shared" si="1"/>
        <v>4.088310216221766</v>
      </c>
    </row>
    <row r="33" spans="1:29" ht="13.5" customHeight="1">
      <c r="A33" s="81" t="s">
        <v>34</v>
      </c>
      <c r="B33" s="37"/>
      <c r="C33" s="37"/>
      <c r="D33" s="37">
        <v>-11</v>
      </c>
      <c r="E33" s="37">
        <v>-12.53</v>
      </c>
      <c r="F33" s="37">
        <v>-3.26</v>
      </c>
      <c r="G33" s="37">
        <v>-4.16</v>
      </c>
      <c r="H33" s="37">
        <v>1.08</v>
      </c>
      <c r="I33" s="37">
        <v>-4.97</v>
      </c>
      <c r="J33" s="37">
        <v>-3.55</v>
      </c>
      <c r="K33" s="37">
        <v>-2.56</v>
      </c>
      <c r="L33" s="37">
        <v>-8.041189624443048</v>
      </c>
      <c r="M33" s="37">
        <v>0.8747038112489478</v>
      </c>
      <c r="N33" s="98">
        <v>-5.43</v>
      </c>
      <c r="O33" s="232">
        <v>-1.7</v>
      </c>
      <c r="P33" s="98">
        <v>3.3740261167996914</v>
      </c>
      <c r="Q33" s="232">
        <v>2.6378284435358474</v>
      </c>
      <c r="R33" s="98">
        <v>-1.0487560571753625</v>
      </c>
      <c r="S33" s="232">
        <v>-4.2013871792903466</v>
      </c>
      <c r="T33" s="178" t="s">
        <v>78</v>
      </c>
      <c r="V33" s="184">
        <f t="shared" si="0"/>
        <v>2.823623378819226</v>
      </c>
      <c r="W33" s="184">
        <f t="shared" si="2"/>
        <v>3.458919059833081</v>
      </c>
      <c r="X33" s="184">
        <f t="shared" si="2"/>
        <v>2.7905190598330814</v>
      </c>
      <c r="Y33" s="252">
        <f t="shared" si="3"/>
        <v>2.0762596273053178</v>
      </c>
      <c r="Z33" s="252">
        <f t="shared" si="3"/>
        <v>2.7323427613212807</v>
      </c>
      <c r="AA33" s="252">
        <f t="shared" si="3"/>
        <v>3.081774799602753</v>
      </c>
      <c r="AB33" s="252">
        <f t="shared" si="1"/>
        <v>2.868899193885217</v>
      </c>
      <c r="AC33" s="252">
        <f t="shared" si="1"/>
        <v>2.7920379118142513</v>
      </c>
    </row>
    <row r="34" spans="1:29" ht="13.5" customHeight="1">
      <c r="A34" s="82" t="s">
        <v>35</v>
      </c>
      <c r="B34" s="38"/>
      <c r="C34" s="38"/>
      <c r="D34" s="38">
        <v>-11.34</v>
      </c>
      <c r="E34" s="38">
        <v>-14.1</v>
      </c>
      <c r="F34" s="38">
        <v>12.14</v>
      </c>
      <c r="G34" s="38">
        <v>6.27</v>
      </c>
      <c r="H34" s="38">
        <v>-0.18</v>
      </c>
      <c r="I34" s="38">
        <v>-5.75</v>
      </c>
      <c r="J34" s="38">
        <v>-6.65</v>
      </c>
      <c r="K34" s="38">
        <v>4.27</v>
      </c>
      <c r="L34" s="38">
        <v>-6.945841576790428</v>
      </c>
      <c r="M34" s="38">
        <v>-13.936044337690987</v>
      </c>
      <c r="N34" s="221">
        <v>-12.67</v>
      </c>
      <c r="O34" s="241">
        <v>-12.54</v>
      </c>
      <c r="P34" s="221">
        <v>-12.460371070277446</v>
      </c>
      <c r="Q34" s="241">
        <v>-9.840028547925506</v>
      </c>
      <c r="R34" s="221">
        <v>1.0570488012346657</v>
      </c>
      <c r="S34" s="241">
        <v>6.968898964419706</v>
      </c>
      <c r="T34" s="179" t="s">
        <v>77</v>
      </c>
      <c r="V34" s="185">
        <f t="shared" si="0"/>
        <v>6.993230197098803</v>
      </c>
      <c r="W34" s="185">
        <f t="shared" si="2"/>
        <v>7.397750873158513</v>
      </c>
      <c r="X34" s="185">
        <f t="shared" si="2"/>
        <v>7.504150873158513</v>
      </c>
      <c r="Y34" s="253">
        <f t="shared" si="3"/>
        <v>7.379350873158513</v>
      </c>
      <c r="Z34" s="253">
        <f t="shared" si="3"/>
        <v>5.769380558780709</v>
      </c>
      <c r="AA34" s="253">
        <f t="shared" si="3"/>
        <v>4.61906023791035</v>
      </c>
      <c r="AB34" s="253">
        <f t="shared" si="1"/>
        <v>4.742765118033818</v>
      </c>
      <c r="AC34" s="253">
        <f t="shared" si="1"/>
        <v>6.223969819152674</v>
      </c>
    </row>
    <row r="35" spans="1:29" ht="13.5" customHeight="1">
      <c r="A35" s="81" t="s">
        <v>36</v>
      </c>
      <c r="B35" s="37"/>
      <c r="C35" s="37"/>
      <c r="D35" s="37">
        <v>-9.09</v>
      </c>
      <c r="E35" s="37">
        <v>-2.35</v>
      </c>
      <c r="F35" s="37">
        <v>4.08</v>
      </c>
      <c r="G35" s="37">
        <v>-4.58</v>
      </c>
      <c r="H35" s="37">
        <v>-5.79</v>
      </c>
      <c r="I35" s="37">
        <v>-6.14</v>
      </c>
      <c r="J35" s="37">
        <v>-6.02</v>
      </c>
      <c r="K35" s="37">
        <v>-4.37</v>
      </c>
      <c r="L35" s="37">
        <v>-1.8913340643751564</v>
      </c>
      <c r="M35" s="37">
        <v>-0.1018454561300658</v>
      </c>
      <c r="N35" s="98">
        <v>2.47</v>
      </c>
      <c r="O35" s="232">
        <v>6.89</v>
      </c>
      <c r="P35" s="98">
        <v>-0.9768020869397012</v>
      </c>
      <c r="Q35" s="232">
        <v>-6.744263920830383</v>
      </c>
      <c r="R35" s="98">
        <v>-7.038689589285808</v>
      </c>
      <c r="S35" s="232">
        <v>-16.957690517664815</v>
      </c>
      <c r="T35" s="178" t="s">
        <v>79</v>
      </c>
      <c r="V35" s="184">
        <f t="shared" si="0"/>
        <v>2.496666552441382</v>
      </c>
      <c r="W35" s="184">
        <f t="shared" si="2"/>
        <v>2.8476184575393733</v>
      </c>
      <c r="X35" s="184">
        <f t="shared" si="2"/>
        <v>2.9106820479494777</v>
      </c>
      <c r="Y35" s="252">
        <f t="shared" si="3"/>
        <v>3.903885270414405</v>
      </c>
      <c r="Z35" s="252">
        <f t="shared" si="3"/>
        <v>3.3290018392555085</v>
      </c>
      <c r="AA35" s="252">
        <f t="shared" si="3"/>
        <v>3.5454282313385455</v>
      </c>
      <c r="AB35" s="252">
        <f t="shared" si="1"/>
        <v>3.6702971902671266</v>
      </c>
      <c r="AC35" s="252">
        <f t="shared" si="1"/>
        <v>4.752066242033608</v>
      </c>
    </row>
    <row r="36" spans="1:29" ht="13.5" customHeight="1">
      <c r="A36" s="82" t="s">
        <v>37</v>
      </c>
      <c r="B36" s="38"/>
      <c r="C36" s="38"/>
      <c r="D36" s="38">
        <v>-5.8</v>
      </c>
      <c r="E36" s="38">
        <v>-5.77</v>
      </c>
      <c r="F36" s="38">
        <v>-7.69</v>
      </c>
      <c r="G36" s="38">
        <v>-7.94</v>
      </c>
      <c r="H36" s="38">
        <v>-12.45</v>
      </c>
      <c r="I36" s="38">
        <v>-12.39</v>
      </c>
      <c r="J36" s="38">
        <v>-9.66</v>
      </c>
      <c r="K36" s="38">
        <v>-2.63</v>
      </c>
      <c r="L36" s="38">
        <v>-5.496112479135828</v>
      </c>
      <c r="M36" s="38">
        <v>-10.85230908698412</v>
      </c>
      <c r="N36" s="221">
        <v>-10.23</v>
      </c>
      <c r="O36" s="241">
        <v>2.09</v>
      </c>
      <c r="P36" s="221">
        <v>-1.4936936087326655</v>
      </c>
      <c r="Q36" s="241">
        <v>-4.95079732277808</v>
      </c>
      <c r="R36" s="221">
        <v>-1.74457049094267</v>
      </c>
      <c r="S36" s="241">
        <v>-2.0348079896218563</v>
      </c>
      <c r="T36" s="179" t="s">
        <v>80</v>
      </c>
      <c r="V36" s="185">
        <f t="shared" si="0"/>
        <v>2.622551955081016</v>
      </c>
      <c r="W36" s="185">
        <f t="shared" si="2"/>
        <v>2.6161880921072282</v>
      </c>
      <c r="X36" s="185">
        <f t="shared" si="2"/>
        <v>2.6056196607848294</v>
      </c>
      <c r="Y36" s="253">
        <f t="shared" si="3"/>
        <v>3.4346512294624305</v>
      </c>
      <c r="Z36" s="253">
        <f t="shared" si="3"/>
        <v>4.1782079964145105</v>
      </c>
      <c r="AA36" s="253">
        <f t="shared" si="3"/>
        <v>4.3101705676337545</v>
      </c>
      <c r="AB36" s="253">
        <f t="shared" si="1"/>
        <v>4.037863178310955</v>
      </c>
      <c r="AC36" s="253">
        <f t="shared" si="1"/>
        <v>3.5376146799600834</v>
      </c>
    </row>
    <row r="37" spans="1:29" ht="13.5" customHeight="1">
      <c r="A37" s="81" t="s">
        <v>62</v>
      </c>
      <c r="B37" s="37"/>
      <c r="C37" s="37"/>
      <c r="D37" s="37">
        <v>-6.45</v>
      </c>
      <c r="E37" s="37">
        <v>-1.22</v>
      </c>
      <c r="F37" s="37">
        <v>-10.76</v>
      </c>
      <c r="G37" s="37">
        <v>-3.42</v>
      </c>
      <c r="H37" s="37">
        <v>-1.4</v>
      </c>
      <c r="I37" s="37">
        <v>-4.8</v>
      </c>
      <c r="J37" s="37">
        <v>-3.9</v>
      </c>
      <c r="K37" s="37">
        <v>-5.41</v>
      </c>
      <c r="L37" s="37">
        <v>-1.41271521327885</v>
      </c>
      <c r="M37" s="37">
        <v>-7.15736871656401</v>
      </c>
      <c r="N37" s="98">
        <v>-0.81</v>
      </c>
      <c r="O37" s="232">
        <v>1.87</v>
      </c>
      <c r="P37" s="98">
        <v>-0.48488294130131643</v>
      </c>
      <c r="Q37" s="232">
        <v>-4.680912203610907</v>
      </c>
      <c r="R37" s="98">
        <v>-2.7258736897986457</v>
      </c>
      <c r="S37" s="232">
        <v>-2.6230834543397537</v>
      </c>
      <c r="T37" s="178" t="s">
        <v>81</v>
      </c>
      <c r="V37" s="184">
        <f t="shared" si="0"/>
        <v>2.2122454487551075</v>
      </c>
      <c r="W37" s="184">
        <f t="shared" si="2"/>
        <v>2.3224653503285158</v>
      </c>
      <c r="X37" s="184">
        <f t="shared" si="2"/>
        <v>2.402267028925373</v>
      </c>
      <c r="Y37" s="252">
        <f t="shared" si="3"/>
        <v>2.6854653503285157</v>
      </c>
      <c r="Z37" s="252">
        <f t="shared" si="3"/>
        <v>2.2449770561983846</v>
      </c>
      <c r="AA37" s="252">
        <f t="shared" si="3"/>
        <v>2.371068276559475</v>
      </c>
      <c r="AB37" s="252">
        <f aca="true" t="shared" si="4" ref="AB37:AB42">AVEDEV(I37:R37)</f>
        <v>2.2384809075796106</v>
      </c>
      <c r="AC37" s="252">
        <f aca="true" t="shared" si="5" ref="AC37:AC42">AVEDEV(J37:S37)</f>
        <v>2.0428692865235045</v>
      </c>
    </row>
    <row r="38" spans="1:29" ht="13.5" customHeight="1">
      <c r="A38" s="82" t="s">
        <v>51</v>
      </c>
      <c r="B38" s="38"/>
      <c r="C38" s="38"/>
      <c r="D38" s="38">
        <v>-2.02</v>
      </c>
      <c r="E38" s="38">
        <v>-0.78</v>
      </c>
      <c r="F38" s="38">
        <v>-3.07</v>
      </c>
      <c r="G38" s="38">
        <v>-2.74</v>
      </c>
      <c r="H38" s="38">
        <v>2.25</v>
      </c>
      <c r="I38" s="38">
        <v>0.6</v>
      </c>
      <c r="J38" s="38">
        <v>1.95</v>
      </c>
      <c r="K38" s="38">
        <v>-4.67</v>
      </c>
      <c r="L38" s="38">
        <v>-3.5731953329758834</v>
      </c>
      <c r="M38" s="38">
        <v>-5.732166116309296</v>
      </c>
      <c r="N38" s="221">
        <v>-9.06</v>
      </c>
      <c r="O38" s="241">
        <v>-1.36</v>
      </c>
      <c r="P38" s="221">
        <v>1.9691535089032657</v>
      </c>
      <c r="Q38" s="241">
        <v>-0.2620359877316497</v>
      </c>
      <c r="R38" s="221">
        <v>0.13094552948699012</v>
      </c>
      <c r="S38" s="241">
        <v>1.0484936984946702</v>
      </c>
      <c r="T38" s="179" t="s">
        <v>70</v>
      </c>
      <c r="V38" s="185">
        <f t="shared" si="0"/>
        <v>2.2591494166219857</v>
      </c>
      <c r="W38" s="185">
        <f t="shared" si="2"/>
        <v>2.2268289159428143</v>
      </c>
      <c r="X38" s="185">
        <f t="shared" si="2"/>
        <v>2.790028915942814</v>
      </c>
      <c r="Y38" s="253">
        <f t="shared" si="3"/>
        <v>2.720428915942814</v>
      </c>
      <c r="Z38" s="253">
        <f t="shared" si="3"/>
        <v>3.118451495818845</v>
      </c>
      <c r="AA38" s="253">
        <f t="shared" si="3"/>
        <v>3.176012775607951</v>
      </c>
      <c r="AB38" s="253">
        <f t="shared" si="4"/>
        <v>3.00648841796691</v>
      </c>
      <c r="AC38" s="253">
        <f t="shared" si="5"/>
        <v>3.0423679138464834</v>
      </c>
    </row>
    <row r="39" spans="1:29" ht="13.5" customHeight="1">
      <c r="A39" s="81" t="s">
        <v>52</v>
      </c>
      <c r="B39" s="37"/>
      <c r="C39" s="37"/>
      <c r="D39" s="37">
        <v>1.94</v>
      </c>
      <c r="E39" s="37">
        <v>16.47</v>
      </c>
      <c r="F39" s="37">
        <v>-1.91</v>
      </c>
      <c r="G39" s="37">
        <v>-3.27</v>
      </c>
      <c r="H39" s="37">
        <v>3.55</v>
      </c>
      <c r="I39" s="37">
        <v>5.58</v>
      </c>
      <c r="J39" s="37">
        <v>-4.18</v>
      </c>
      <c r="K39" s="37">
        <v>-6.18</v>
      </c>
      <c r="L39" s="37">
        <v>-23.64238254991745</v>
      </c>
      <c r="M39" s="37">
        <v>-3.1018602267389044</v>
      </c>
      <c r="N39" s="98">
        <v>1.96</v>
      </c>
      <c r="O39" s="232">
        <v>0.75</v>
      </c>
      <c r="P39" s="98">
        <v>-1.2376462794225935</v>
      </c>
      <c r="Q39" s="232">
        <v>-2.4343793743426856</v>
      </c>
      <c r="R39" s="98">
        <v>-2.3646202194025916</v>
      </c>
      <c r="S39" s="232">
        <v>-4.414295320417625</v>
      </c>
      <c r="T39" s="178" t="s">
        <v>82</v>
      </c>
      <c r="V39" s="184">
        <f t="shared" si="0"/>
        <v>7.673348364054761</v>
      </c>
      <c r="W39" s="184">
        <f t="shared" si="2"/>
        <v>6.6875394221325095</v>
      </c>
      <c r="X39" s="184">
        <f t="shared" si="2"/>
        <v>6.689939422132508</v>
      </c>
      <c r="Y39" s="252">
        <f t="shared" si="3"/>
        <v>5.030424277665635</v>
      </c>
      <c r="Z39" s="252">
        <f t="shared" si="3"/>
        <v>5.097659649723377</v>
      </c>
      <c r="AA39" s="252">
        <f t="shared" si="3"/>
        <v>5.105947080897541</v>
      </c>
      <c r="AB39" s="252">
        <f t="shared" si="4"/>
        <v>4.709423190994036</v>
      </c>
      <c r="AC39" s="252">
        <f t="shared" si="5"/>
        <v>4.170669151173816</v>
      </c>
    </row>
    <row r="40" spans="1:29" ht="13.5" customHeight="1">
      <c r="A40" s="82" t="s">
        <v>38</v>
      </c>
      <c r="B40" s="38"/>
      <c r="C40" s="38"/>
      <c r="D40" s="38">
        <v>-18.3</v>
      </c>
      <c r="E40" s="38">
        <v>-12.41</v>
      </c>
      <c r="F40" s="38">
        <v>-4.87</v>
      </c>
      <c r="G40" s="38">
        <v>-4.68</v>
      </c>
      <c r="H40" s="38">
        <v>-2.01</v>
      </c>
      <c r="I40" s="38">
        <v>0.46</v>
      </c>
      <c r="J40" s="38">
        <v>1.4</v>
      </c>
      <c r="K40" s="38">
        <v>14.82</v>
      </c>
      <c r="L40" s="38">
        <v>-1.0239043460336619</v>
      </c>
      <c r="M40" s="38">
        <v>-5.152896215818658</v>
      </c>
      <c r="N40" s="221">
        <v>1.43</v>
      </c>
      <c r="O40" s="241">
        <v>10.03</v>
      </c>
      <c r="P40" s="221">
        <v>5.339591252856471</v>
      </c>
      <c r="Q40" s="241">
        <v>-0.049696838349569936</v>
      </c>
      <c r="R40" s="221">
        <v>1.607554391462339</v>
      </c>
      <c r="S40" s="241">
        <v>-3.4341340631322366</v>
      </c>
      <c r="T40" s="179" t="s">
        <v>82</v>
      </c>
      <c r="U40" s="91"/>
      <c r="V40" s="185">
        <f t="shared" si="0"/>
        <v>4.953261956745792</v>
      </c>
      <c r="W40" s="185">
        <f t="shared" si="2"/>
        <v>5.9058991869785</v>
      </c>
      <c r="X40" s="185">
        <f t="shared" si="2"/>
        <v>4.6208991869785</v>
      </c>
      <c r="Y40" s="253">
        <f t="shared" si="3"/>
        <v>4.703744044948185</v>
      </c>
      <c r="Z40" s="253">
        <f t="shared" si="3"/>
        <v>4.801150809111045</v>
      </c>
      <c r="AA40" s="253">
        <f t="shared" si="3"/>
        <v>4.523332619412019</v>
      </c>
      <c r="AB40" s="253">
        <f t="shared" si="4"/>
        <v>4.306279355924279</v>
      </c>
      <c r="AC40" s="253">
        <f t="shared" si="5"/>
        <v>4.539927399712214</v>
      </c>
    </row>
    <row r="41" spans="1:29" s="14" customFormat="1" ht="13.5" customHeight="1">
      <c r="A41" s="84" t="s">
        <v>21</v>
      </c>
      <c r="B41" s="85"/>
      <c r="C41" s="85"/>
      <c r="D41" s="85">
        <f>MIN(D21:D40)</f>
        <v>-18.3</v>
      </c>
      <c r="E41" s="85">
        <f aca="true" t="shared" si="6" ref="E41:J41">MIN(E21:E40)</f>
        <v>-19.56</v>
      </c>
      <c r="F41" s="85">
        <f t="shared" si="6"/>
        <v>-12.41</v>
      </c>
      <c r="G41" s="85">
        <f t="shared" si="6"/>
        <v>-13.1</v>
      </c>
      <c r="H41" s="85">
        <f t="shared" si="6"/>
        <v>-13.62</v>
      </c>
      <c r="I41" s="85">
        <f t="shared" si="6"/>
        <v>-13.7</v>
      </c>
      <c r="J41" s="86">
        <f t="shared" si="6"/>
        <v>-17.12</v>
      </c>
      <c r="K41" s="85">
        <f aca="true" t="shared" si="7" ref="K41:P41">MIN(K21:K40)</f>
        <v>-22.98</v>
      </c>
      <c r="L41" s="85">
        <f t="shared" si="7"/>
        <v>-23.64238254991745</v>
      </c>
      <c r="M41" s="85">
        <f t="shared" si="7"/>
        <v>-13.936044337690987</v>
      </c>
      <c r="N41" s="174">
        <f t="shared" si="7"/>
        <v>-18.74</v>
      </c>
      <c r="O41" s="234">
        <f t="shared" si="7"/>
        <v>-12.54</v>
      </c>
      <c r="P41" s="174">
        <f t="shared" si="7"/>
        <v>-12.460371070277446</v>
      </c>
      <c r="Q41" s="234">
        <f>MIN(Q21:Q40)</f>
        <v>-9.840028547925506</v>
      </c>
      <c r="R41" s="174">
        <f>MIN(R21:R40)</f>
        <v>-7.038689589285808</v>
      </c>
      <c r="S41" s="234">
        <f>MIN(S21:S40)</f>
        <v>-16.957690517664815</v>
      </c>
      <c r="T41" s="180" t="s">
        <v>21</v>
      </c>
      <c r="V41" s="186">
        <f t="shared" si="0"/>
        <v>3.8090478187396815</v>
      </c>
      <c r="W41" s="186">
        <f t="shared" si="2"/>
        <v>3.4836338212226465</v>
      </c>
      <c r="X41" s="186">
        <f t="shared" si="2"/>
        <v>3.527633821222646</v>
      </c>
      <c r="Y41" s="258">
        <f t="shared" si="3"/>
        <v>3.553402358974816</v>
      </c>
      <c r="Z41" s="258">
        <f t="shared" si="3"/>
        <v>3.5493726733526203</v>
      </c>
      <c r="AA41" s="258">
        <f t="shared" si="3"/>
        <v>3.8101703895185794</v>
      </c>
      <c r="AB41" s="258">
        <f t="shared" si="4"/>
        <v>4.336675222375714</v>
      </c>
      <c r="AC41" s="258">
        <f t="shared" si="5"/>
        <v>4.362493952240252</v>
      </c>
    </row>
    <row r="42" spans="1:29" s="138" customFormat="1" ht="13.5" customHeight="1">
      <c r="A42" s="134" t="s">
        <v>22</v>
      </c>
      <c r="B42" s="135"/>
      <c r="C42" s="135"/>
      <c r="D42" s="135">
        <f>MAX(D21:D40)</f>
        <v>1.94</v>
      </c>
      <c r="E42" s="135">
        <f aca="true" t="shared" si="8" ref="E42:J42">MAX(E21:E40)</f>
        <v>16.47</v>
      </c>
      <c r="F42" s="135">
        <f t="shared" si="8"/>
        <v>21.97</v>
      </c>
      <c r="G42" s="135">
        <f t="shared" si="8"/>
        <v>6.27</v>
      </c>
      <c r="H42" s="135">
        <f t="shared" si="8"/>
        <v>11.04</v>
      </c>
      <c r="I42" s="135">
        <f t="shared" si="8"/>
        <v>5.58</v>
      </c>
      <c r="J42" s="136">
        <f t="shared" si="8"/>
        <v>3</v>
      </c>
      <c r="K42" s="135">
        <f aca="true" t="shared" si="9" ref="K42:P42">MAX(K21:K40)</f>
        <v>14.82</v>
      </c>
      <c r="L42" s="135">
        <f t="shared" si="9"/>
        <v>4.941214863614396</v>
      </c>
      <c r="M42" s="135">
        <f t="shared" si="9"/>
        <v>6.734091328374178</v>
      </c>
      <c r="N42" s="175">
        <f t="shared" si="9"/>
        <v>2.47</v>
      </c>
      <c r="O42" s="235">
        <f t="shared" si="9"/>
        <v>10.03</v>
      </c>
      <c r="P42" s="175">
        <f t="shared" si="9"/>
        <v>6.8855938791702656</v>
      </c>
      <c r="Q42" s="235">
        <f>MAX(Q21:Q40)</f>
        <v>15.793402816286742</v>
      </c>
      <c r="R42" s="175">
        <f>MAX(R21:R40)</f>
        <v>4.642399239519845</v>
      </c>
      <c r="S42" s="235">
        <f>MAX(S21:S40)</f>
        <v>6.968898964419706</v>
      </c>
      <c r="T42" s="181" t="s">
        <v>22</v>
      </c>
      <c r="V42" s="186">
        <f t="shared" si="0"/>
        <v>5.5635981420482</v>
      </c>
      <c r="W42" s="186">
        <f t="shared" si="2"/>
        <v>5.438775504640913</v>
      </c>
      <c r="X42" s="186">
        <f t="shared" si="2"/>
        <v>5.396375504640913</v>
      </c>
      <c r="Y42" s="254">
        <f t="shared" si="3"/>
        <v>4.623575504640914</v>
      </c>
      <c r="Z42" s="271">
        <f t="shared" si="3"/>
        <v>2.87174599573047</v>
      </c>
      <c r="AA42" s="271">
        <f t="shared" si="3"/>
        <v>3.8331363322617023</v>
      </c>
      <c r="AB42" s="271">
        <f t="shared" si="4"/>
        <v>3.634878435639423</v>
      </c>
      <c r="AC42" s="271">
        <f t="shared" si="5"/>
        <v>3.5515444977742403</v>
      </c>
    </row>
    <row r="43" spans="1:26" s="14" customFormat="1" ht="13.5" customHeight="1">
      <c r="A43" s="42"/>
      <c r="B43" s="39"/>
      <c r="C43" s="39"/>
      <c r="D43" s="39"/>
      <c r="E43" s="39"/>
      <c r="F43" s="39"/>
      <c r="G43" s="39"/>
      <c r="I43" s="15"/>
      <c r="J43" s="15"/>
      <c r="T43" s="182" t="s">
        <v>0</v>
      </c>
      <c r="V43" s="94"/>
      <c r="W43" s="94"/>
      <c r="X43" s="94"/>
      <c r="Y43" s="94"/>
      <c r="Z43" s="94"/>
    </row>
    <row r="44" spans="1:26" s="14" customFormat="1" ht="13.5" customHeight="1">
      <c r="A44" s="1" t="str">
        <f>+$A$1</f>
        <v>K7/I7</v>
      </c>
      <c r="B44" s="2" t="str">
        <f>+$B$1</f>
        <v>www.unil.ch/idheap/comparatif</v>
      </c>
      <c r="C44" s="3"/>
      <c r="D44" s="4"/>
      <c r="E44" s="4"/>
      <c r="F44" s="5"/>
      <c r="G44" s="5"/>
      <c r="I44" s="5" t="str">
        <f>Intro!$C$20</f>
        <v>© IDHEAP</v>
      </c>
      <c r="J44" s="5" t="str">
        <f>Intro!$C$21</f>
        <v>Update :</v>
      </c>
      <c r="K44" s="6">
        <f ca="1">NOW()</f>
        <v>43090.7927556713</v>
      </c>
      <c r="V44" s="94"/>
      <c r="W44" s="94"/>
      <c r="X44" s="94"/>
      <c r="Y44" s="94"/>
      <c r="Z44" s="94"/>
    </row>
    <row r="45" spans="1:26" s="14" customFormat="1" ht="13.5" customHeight="1">
      <c r="A45" s="293" t="str">
        <f>+$A$2</f>
        <v>Genauigkeit der Steuerprognose</v>
      </c>
      <c r="B45" s="293"/>
      <c r="C45" s="293"/>
      <c r="D45" s="293"/>
      <c r="E45" s="293"/>
      <c r="F45" s="297"/>
      <c r="G45" s="297"/>
      <c r="H45" s="46"/>
      <c r="I45" s="47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V45" s="94"/>
      <c r="W45" s="94"/>
      <c r="X45" s="94"/>
      <c r="Y45" s="94"/>
      <c r="Z45" s="94"/>
    </row>
    <row r="46" spans="1:20" ht="13.5" customHeight="1" thickBot="1">
      <c r="A46" s="292" t="str">
        <f>+$A$3</f>
        <v>Differenz zwischen budgetierten und effektiven Steuereinnahmen in % der effektiven Steuereinnahmen</v>
      </c>
      <c r="B46" s="292"/>
      <c r="C46" s="292"/>
      <c r="D46" s="292"/>
      <c r="E46" s="292"/>
      <c r="F46" s="292"/>
      <c r="G46" s="292"/>
      <c r="H46" s="292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3.5" customHeight="1" thickTop="1">
      <c r="A47" s="293" t="str">
        <f>+$A$4</f>
        <v>Exactitude de la prévision fiscale</v>
      </c>
      <c r="B47" s="293"/>
      <c r="C47" s="293"/>
      <c r="D47" s="293"/>
      <c r="E47" s="293"/>
      <c r="F47" s="296"/>
      <c r="G47" s="296"/>
      <c r="H47" s="46"/>
      <c r="I47" s="47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</row>
    <row r="48" spans="1:20" ht="13.5" customHeight="1" thickBot="1">
      <c r="A48" s="292" t="str">
        <f>+$A$5</f>
        <v>Différence entre les recettes fiscales budgetées et effectives en pourcentage des recettes fiscales effectives</v>
      </c>
      <c r="B48" s="292"/>
      <c r="C48" s="292"/>
      <c r="D48" s="292"/>
      <c r="E48" s="292"/>
      <c r="F48" s="292"/>
      <c r="G48" s="292"/>
      <c r="H48" s="292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3.5" customHeight="1" thickTop="1">
      <c r="A49" s="42"/>
      <c r="B49" s="39"/>
      <c r="C49" s="39"/>
      <c r="D49" s="39"/>
      <c r="E49" s="39"/>
      <c r="F49" s="39"/>
      <c r="G49" s="39"/>
      <c r="H49" s="14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3.5" customHeight="1">
      <c r="A50" s="25" t="s">
        <v>2</v>
      </c>
      <c r="B50" s="26" t="s">
        <v>83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3.5" customHeight="1">
      <c r="A51" s="25" t="s">
        <v>3</v>
      </c>
      <c r="B51" s="29"/>
      <c r="C51" s="30"/>
      <c r="D51" s="30"/>
      <c r="E51" s="30"/>
      <c r="F51" s="30" t="s">
        <v>85</v>
      </c>
      <c r="G51" s="30" t="s">
        <v>86</v>
      </c>
      <c r="H51" s="30" t="s">
        <v>87</v>
      </c>
      <c r="I51" s="30" t="s">
        <v>88</v>
      </c>
      <c r="J51" s="30" t="s">
        <v>89</v>
      </c>
      <c r="K51" s="30" t="s">
        <v>90</v>
      </c>
      <c r="L51" s="70" t="s">
        <v>91</v>
      </c>
      <c r="M51" s="30" t="s">
        <v>66</v>
      </c>
      <c r="N51" s="31" t="s">
        <v>178</v>
      </c>
      <c r="O51" s="230" t="s">
        <v>179</v>
      </c>
      <c r="P51" s="70" t="s">
        <v>182</v>
      </c>
      <c r="Q51" s="230" t="s">
        <v>185</v>
      </c>
      <c r="R51" s="70" t="s">
        <v>186</v>
      </c>
      <c r="S51" s="230" t="s">
        <v>190</v>
      </c>
      <c r="T51" s="176"/>
    </row>
    <row r="52" spans="1:20" ht="13.5" customHeight="1">
      <c r="A52" s="32"/>
      <c r="B52" s="33"/>
      <c r="C52" s="34"/>
      <c r="D52" s="34"/>
      <c r="E52" s="34"/>
      <c r="F52" s="34"/>
      <c r="G52" s="34"/>
      <c r="H52" s="14"/>
      <c r="I52" s="14"/>
      <c r="K52" s="15"/>
      <c r="L52" s="15"/>
      <c r="M52" s="15"/>
      <c r="N52" s="15"/>
      <c r="O52" s="236"/>
      <c r="P52" s="23"/>
      <c r="Q52" s="236"/>
      <c r="R52" s="23"/>
      <c r="S52" s="236"/>
      <c r="T52" s="177"/>
    </row>
    <row r="53" spans="1:20" ht="13.5" customHeight="1">
      <c r="A53" s="81" t="s">
        <v>27</v>
      </c>
      <c r="B53" s="37"/>
      <c r="C53" s="37"/>
      <c r="D53" s="37"/>
      <c r="E53" s="37"/>
      <c r="F53" s="37">
        <f aca="true" t="shared" si="10" ref="F53:N53">SUM(D21:F21)/3</f>
        <v>-2.1766666666666667</v>
      </c>
      <c r="G53" s="37">
        <f t="shared" si="10"/>
        <v>-1.8266666666666669</v>
      </c>
      <c r="H53" s="37">
        <f t="shared" si="10"/>
        <v>-0.7333333333333334</v>
      </c>
      <c r="I53" s="37">
        <f t="shared" si="10"/>
        <v>0.31666666666666665</v>
      </c>
      <c r="J53" s="37">
        <f t="shared" si="10"/>
        <v>0.27666666666666667</v>
      </c>
      <c r="K53" s="37">
        <f t="shared" si="10"/>
        <v>1.4733333333333334</v>
      </c>
      <c r="L53" s="37">
        <f t="shared" si="10"/>
        <v>-3.068819953653572</v>
      </c>
      <c r="M53" s="37">
        <f t="shared" si="10"/>
        <v>-6.087081453861114</v>
      </c>
      <c r="N53" s="98">
        <f t="shared" si="10"/>
        <v>-12.933748120527781</v>
      </c>
      <c r="O53" s="232">
        <f>SUM(M21:O21)/3</f>
        <v>-13.124928166874207</v>
      </c>
      <c r="P53" s="98">
        <f>SUM(N21:P21)/3</f>
        <v>-10.991874686663431</v>
      </c>
      <c r="Q53" s="232">
        <f>SUM(O21:Q21)/3</f>
        <v>-3.9030602346358756</v>
      </c>
      <c r="R53" s="98">
        <f>SUM(P21:R21)/3</f>
        <v>-1.0946491973788743</v>
      </c>
      <c r="S53" s="232">
        <f>SUM(Q21:S21)/3</f>
        <v>-1.80308212417994</v>
      </c>
      <c r="T53" s="178" t="s">
        <v>69</v>
      </c>
    </row>
    <row r="54" spans="1:20" ht="13.5" customHeight="1">
      <c r="A54" s="82" t="s">
        <v>28</v>
      </c>
      <c r="B54" s="36"/>
      <c r="C54" s="36"/>
      <c r="D54" s="36"/>
      <c r="E54" s="36"/>
      <c r="F54" s="36">
        <f aca="true" t="shared" si="11" ref="F54:F72">SUM(D22:F22)/3</f>
        <v>-5.833333333333333</v>
      </c>
      <c r="G54" s="36">
        <f aca="true" t="shared" si="12" ref="G54:G72">SUM(E22:G22)/3</f>
        <v>-1.6300000000000001</v>
      </c>
      <c r="H54" s="36">
        <f aca="true" t="shared" si="13" ref="H54:H72">SUM(F22:H22)/3</f>
        <v>2.033333333333333</v>
      </c>
      <c r="I54" s="36">
        <f aca="true" t="shared" si="14" ref="I54:I72">SUM(G22:I22)/3</f>
        <v>3.5066666666666664</v>
      </c>
      <c r="J54" s="36">
        <f aca="true" t="shared" si="15" ref="J54:J72">SUM(H22:J22)/3</f>
        <v>-2.2266666666666666</v>
      </c>
      <c r="K54" s="36">
        <f aca="true" t="shared" si="16" ref="K54:K72">SUM(I22:K22)/3</f>
        <v>-6.953333333333333</v>
      </c>
      <c r="L54" s="36">
        <f aca="true" t="shared" si="17" ref="L54:L72">SUM(J22:L22)/3</f>
        <v>-5.631627490623111</v>
      </c>
      <c r="M54" s="36">
        <f aca="true" t="shared" si="18" ref="M54:M72">SUM(K22:M22)/3</f>
        <v>-2.057584716869115</v>
      </c>
      <c r="N54" s="39">
        <f aca="true" t="shared" si="19" ref="N54:N72">SUM(L22:N22)/3</f>
        <v>-2.1142513835357817</v>
      </c>
      <c r="O54" s="233">
        <f>SUM(M22:O22)/3</f>
        <v>-3.10262389291267</v>
      </c>
      <c r="P54" s="39">
        <f>SUM(N22:P22)/3</f>
        <v>-2.4738151065872276</v>
      </c>
      <c r="Q54" s="233">
        <f aca="true" t="shared" si="20" ref="Q54:Q72">SUM(O22:Q22)/3</f>
        <v>-1.2784721427128545</v>
      </c>
      <c r="R54" s="39">
        <f>SUM(P22:R22)/3</f>
        <v>-3.3262194099410127</v>
      </c>
      <c r="S54" s="233">
        <f>SUM(Q22:S22)/3</f>
        <v>-5.875394057072704</v>
      </c>
      <c r="T54" s="179" t="s">
        <v>70</v>
      </c>
    </row>
    <row r="55" spans="1:20" ht="13.5" customHeight="1">
      <c r="A55" s="81" t="s">
        <v>181</v>
      </c>
      <c r="B55" s="37"/>
      <c r="C55" s="37"/>
      <c r="D55" s="37"/>
      <c r="E55" s="37"/>
      <c r="F55" s="37">
        <f t="shared" si="11"/>
        <v>-12.85</v>
      </c>
      <c r="G55" s="37">
        <f t="shared" si="12"/>
        <v>-14.186666666666667</v>
      </c>
      <c r="H55" s="37">
        <f t="shared" si="13"/>
        <v>-13.043333333333331</v>
      </c>
      <c r="I55" s="37">
        <f t="shared" si="14"/>
        <v>-11.793333333333331</v>
      </c>
      <c r="J55" s="37">
        <f t="shared" si="15"/>
        <v>-11.06</v>
      </c>
      <c r="K55" s="37">
        <f t="shared" si="16"/>
        <v>-14.180000000000001</v>
      </c>
      <c r="L55" s="37">
        <f t="shared" si="17"/>
        <v>-14.94354778050488</v>
      </c>
      <c r="M55" s="37">
        <f t="shared" si="18"/>
        <v>-9.065517337713487</v>
      </c>
      <c r="N55" s="98"/>
      <c r="O55" s="232"/>
      <c r="P55" s="98"/>
      <c r="Q55" s="232"/>
      <c r="R55" s="98"/>
      <c r="S55" s="232"/>
      <c r="T55" s="178" t="s">
        <v>70</v>
      </c>
    </row>
    <row r="56" spans="1:20" ht="13.5" customHeight="1">
      <c r="A56" s="82" t="s">
        <v>29</v>
      </c>
      <c r="B56" s="36"/>
      <c r="C56" s="36"/>
      <c r="D56" s="36"/>
      <c r="E56" s="36"/>
      <c r="F56" s="36">
        <f t="shared" si="11"/>
        <v>-15.766666666666666</v>
      </c>
      <c r="G56" s="36">
        <f t="shared" si="12"/>
        <v>-12.766666666666666</v>
      </c>
      <c r="H56" s="36">
        <f t="shared" si="13"/>
        <v>-9.783333333333333</v>
      </c>
      <c r="I56" s="36">
        <f t="shared" si="14"/>
        <v>-10.716666666666667</v>
      </c>
      <c r="J56" s="36">
        <f t="shared" si="15"/>
        <v>-13.81</v>
      </c>
      <c r="K56" s="36">
        <f t="shared" si="16"/>
        <v>-12.663333333333334</v>
      </c>
      <c r="L56" s="36">
        <f t="shared" si="17"/>
        <v>-9.063591710459729</v>
      </c>
      <c r="M56" s="36">
        <f t="shared" si="18"/>
        <v>-4.413211128925812</v>
      </c>
      <c r="N56" s="39">
        <f t="shared" si="19"/>
        <v>-2.3598777955924786</v>
      </c>
      <c r="O56" s="233">
        <f aca="true" t="shared" si="21" ref="O56:O72">SUM(M24:O24)/3</f>
        <v>1.367047248200584</v>
      </c>
      <c r="P56" s="39">
        <f aca="true" t="shared" si="22" ref="P56:P72">SUM(N24:P24)/3</f>
        <v>1.0171303758314651</v>
      </c>
      <c r="Q56" s="233">
        <f t="shared" si="20"/>
        <v>0.2560573002090793</v>
      </c>
      <c r="R56" s="39">
        <f aca="true" t="shared" si="23" ref="R56:R72">SUM(P24:R24)/3</f>
        <v>-3.547805600373882</v>
      </c>
      <c r="S56" s="233">
        <f aca="true" t="shared" si="24" ref="S56:S72">SUM(Q24:S24)/3</f>
        <v>-2.6381677732778326</v>
      </c>
      <c r="T56" s="179" t="s">
        <v>71</v>
      </c>
    </row>
    <row r="57" spans="1:20" ht="13.5" customHeight="1">
      <c r="A57" s="81" t="s">
        <v>30</v>
      </c>
      <c r="B57" s="37"/>
      <c r="C57" s="37"/>
      <c r="D57" s="37"/>
      <c r="E57" s="37"/>
      <c r="F57" s="37">
        <f t="shared" si="11"/>
        <v>-4.916666666666667</v>
      </c>
      <c r="G57" s="37">
        <f t="shared" si="12"/>
        <v>-5.166666666666667</v>
      </c>
      <c r="H57" s="37">
        <f t="shared" si="13"/>
        <v>-6.406666666666666</v>
      </c>
      <c r="I57" s="37">
        <f t="shared" si="14"/>
        <v>-6.626666666666666</v>
      </c>
      <c r="J57" s="37">
        <f t="shared" si="15"/>
        <v>-2.5666666666666664</v>
      </c>
      <c r="K57" s="37">
        <f t="shared" si="16"/>
        <v>2.0233333333333334</v>
      </c>
      <c r="L57" s="37">
        <f t="shared" si="17"/>
        <v>3.598721243362751</v>
      </c>
      <c r="M57" s="37">
        <f t="shared" si="18"/>
        <v>0.7815725684185262</v>
      </c>
      <c r="N57" s="98">
        <f t="shared" si="19"/>
        <v>-3.2850940982481407</v>
      </c>
      <c r="O57" s="232">
        <f t="shared" si="21"/>
        <v>-7.283815341610892</v>
      </c>
      <c r="P57" s="98">
        <f t="shared" si="22"/>
        <v>-7.2997165099091434</v>
      </c>
      <c r="Q57" s="232">
        <f t="shared" si="20"/>
        <v>-7.5790080717013195</v>
      </c>
      <c r="R57" s="98">
        <f t="shared" si="23"/>
        <v>-6.1502094206479425</v>
      </c>
      <c r="S57" s="232">
        <f t="shared" si="24"/>
        <v>-4.3789546877977195</v>
      </c>
      <c r="T57" s="178" t="s">
        <v>72</v>
      </c>
    </row>
    <row r="58" spans="1:20" ht="13.5" customHeight="1">
      <c r="A58" s="82" t="s">
        <v>48</v>
      </c>
      <c r="B58" s="36"/>
      <c r="C58" s="36"/>
      <c r="D58" s="36"/>
      <c r="E58" s="36"/>
      <c r="F58" s="36">
        <f t="shared" si="11"/>
        <v>-5.553333333333334</v>
      </c>
      <c r="G58" s="36">
        <f t="shared" si="12"/>
        <v>-5.580000000000001</v>
      </c>
      <c r="H58" s="36">
        <f t="shared" si="13"/>
        <v>-4.236666666666667</v>
      </c>
      <c r="I58" s="36">
        <f t="shared" si="14"/>
        <v>-4.506666666666667</v>
      </c>
      <c r="J58" s="36">
        <f t="shared" si="15"/>
        <v>-2.99</v>
      </c>
      <c r="K58" s="36">
        <f t="shared" si="16"/>
        <v>-6.239999999999999</v>
      </c>
      <c r="L58" s="36">
        <f t="shared" si="17"/>
        <v>-6.622235861530278</v>
      </c>
      <c r="M58" s="36">
        <f t="shared" si="18"/>
        <v>-6.249217181133191</v>
      </c>
      <c r="N58" s="39">
        <f t="shared" si="19"/>
        <v>-2.7992171811331907</v>
      </c>
      <c r="O58" s="233">
        <f t="shared" si="21"/>
        <v>0.5296853470637531</v>
      </c>
      <c r="P58" s="39">
        <f t="shared" si="22"/>
        <v>2.1552791962420805</v>
      </c>
      <c r="Q58" s="233">
        <f t="shared" si="20"/>
        <v>3.7255052401195514</v>
      </c>
      <c r="R58" s="39">
        <f t="shared" si="23"/>
        <v>1.8265994112243684</v>
      </c>
      <c r="S58" s="233">
        <f t="shared" si="24"/>
        <v>0.9435460258456817</v>
      </c>
      <c r="T58" s="179" t="s">
        <v>78</v>
      </c>
    </row>
    <row r="59" spans="1:20" ht="13.5" customHeight="1">
      <c r="A59" s="81" t="s">
        <v>49</v>
      </c>
      <c r="B59" s="37"/>
      <c r="C59" s="37"/>
      <c r="D59" s="37"/>
      <c r="E59" s="37"/>
      <c r="F59" s="37">
        <f t="shared" si="11"/>
        <v>-2.53</v>
      </c>
      <c r="G59" s="37">
        <f t="shared" si="12"/>
        <v>-1.4566666666666668</v>
      </c>
      <c r="H59" s="37">
        <f t="shared" si="13"/>
        <v>3.56</v>
      </c>
      <c r="I59" s="37">
        <f t="shared" si="14"/>
        <v>5.003333333333333</v>
      </c>
      <c r="J59" s="37">
        <f t="shared" si="15"/>
        <v>5.239999999999999</v>
      </c>
      <c r="K59" s="37">
        <f t="shared" si="16"/>
        <v>2.8633333333333333</v>
      </c>
      <c r="L59" s="37">
        <f t="shared" si="17"/>
        <v>1.408450184456713</v>
      </c>
      <c r="M59" s="37">
        <f t="shared" si="18"/>
        <v>-0.9187672907325733</v>
      </c>
      <c r="N59" s="98">
        <f t="shared" si="19"/>
        <v>-2.27543395739924</v>
      </c>
      <c r="O59" s="232">
        <f t="shared" si="21"/>
        <v>-1.6538841418559531</v>
      </c>
      <c r="P59" s="98">
        <f t="shared" si="22"/>
        <v>0.3554306208172431</v>
      </c>
      <c r="Q59" s="232">
        <f t="shared" si="20"/>
        <v>2.462253005965505</v>
      </c>
      <c r="R59" s="98">
        <f t="shared" si="23"/>
        <v>3.370553723108216</v>
      </c>
      <c r="S59" s="232">
        <f t="shared" si="24"/>
        <v>3.5778240395374765</v>
      </c>
      <c r="T59" s="178" t="s">
        <v>73</v>
      </c>
    </row>
    <row r="60" spans="1:20" ht="13.5" customHeight="1">
      <c r="A60" s="82" t="s">
        <v>31</v>
      </c>
      <c r="B60" s="36"/>
      <c r="C60" s="36"/>
      <c r="D60" s="36"/>
      <c r="E60" s="36"/>
      <c r="F60" s="36">
        <f t="shared" si="11"/>
        <v>-6.723333333333334</v>
      </c>
      <c r="G60" s="36">
        <f t="shared" si="12"/>
        <v>-6.076666666666667</v>
      </c>
      <c r="H60" s="36">
        <f t="shared" si="13"/>
        <v>-4.663333333333333</v>
      </c>
      <c r="I60" s="36">
        <f t="shared" si="14"/>
        <v>-3.143333333333333</v>
      </c>
      <c r="J60" s="36">
        <f t="shared" si="15"/>
        <v>-1.5366666666666668</v>
      </c>
      <c r="K60" s="36">
        <f t="shared" si="16"/>
        <v>0.05999999999999991</v>
      </c>
      <c r="L60" s="36">
        <f t="shared" si="17"/>
        <v>1.057134084634915</v>
      </c>
      <c r="M60" s="36">
        <f t="shared" si="18"/>
        <v>-0.6681210674339364</v>
      </c>
      <c r="N60" s="39">
        <f t="shared" si="19"/>
        <v>-3.4847877341006033</v>
      </c>
      <c r="O60" s="233">
        <f t="shared" si="21"/>
        <v>-2.821921818735518</v>
      </c>
      <c r="P60" s="39">
        <f t="shared" si="22"/>
        <v>0.07399555048214523</v>
      </c>
      <c r="Q60" s="233">
        <f t="shared" si="20"/>
        <v>1.990204971826117</v>
      </c>
      <c r="R60" s="39">
        <f t="shared" si="23"/>
        <v>0.40345862779357544</v>
      </c>
      <c r="S60" s="233">
        <f t="shared" si="24"/>
        <v>-3.0848456701932343</v>
      </c>
      <c r="T60" s="179" t="s">
        <v>74</v>
      </c>
    </row>
    <row r="61" spans="1:20" ht="13.5" customHeight="1">
      <c r="A61" s="81" t="s">
        <v>32</v>
      </c>
      <c r="B61" s="37"/>
      <c r="C61" s="37"/>
      <c r="D61" s="37"/>
      <c r="E61" s="37"/>
      <c r="F61" s="37">
        <f t="shared" si="11"/>
        <v>2.7533333333333325</v>
      </c>
      <c r="G61" s="37">
        <f t="shared" si="12"/>
        <v>5.02</v>
      </c>
      <c r="H61" s="37">
        <f t="shared" si="13"/>
        <v>5.7299999999999995</v>
      </c>
      <c r="I61" s="37">
        <f t="shared" si="14"/>
        <v>-6.153333333333333</v>
      </c>
      <c r="J61" s="37">
        <f t="shared" si="15"/>
        <v>-10.973333333333334</v>
      </c>
      <c r="K61" s="37">
        <f t="shared" si="16"/>
        <v>-12.833333333333334</v>
      </c>
      <c r="L61" s="37">
        <f t="shared" si="17"/>
        <v>-10.138505774503074</v>
      </c>
      <c r="M61" s="37">
        <f t="shared" si="18"/>
        <v>-6.476990467724672</v>
      </c>
      <c r="N61" s="98">
        <f t="shared" si="19"/>
        <v>-3.0803238010580056</v>
      </c>
      <c r="O61" s="232">
        <f t="shared" si="21"/>
        <v>0.23151530677840051</v>
      </c>
      <c r="P61" s="98">
        <f t="shared" si="22"/>
        <v>-0.5267288164196214</v>
      </c>
      <c r="Q61" s="232">
        <f t="shared" si="20"/>
        <v>0.4135121324126933</v>
      </c>
      <c r="R61" s="98">
        <f t="shared" si="23"/>
        <v>-1.8314507146754735</v>
      </c>
      <c r="S61" s="232">
        <f t="shared" si="24"/>
        <v>1.552590519407559</v>
      </c>
      <c r="T61" s="178" t="s">
        <v>75</v>
      </c>
    </row>
    <row r="62" spans="1:26" s="14" customFormat="1" ht="13.5" customHeight="1">
      <c r="A62" s="82" t="s">
        <v>50</v>
      </c>
      <c r="B62" s="36"/>
      <c r="C62" s="36"/>
      <c r="D62" s="36"/>
      <c r="E62" s="36"/>
      <c r="F62" s="36">
        <f t="shared" si="11"/>
        <v>1.3833333333333335</v>
      </c>
      <c r="G62" s="36">
        <f t="shared" si="12"/>
        <v>3.3000000000000003</v>
      </c>
      <c r="H62" s="36">
        <f t="shared" si="13"/>
        <v>2.4899999999999998</v>
      </c>
      <c r="I62" s="36">
        <f t="shared" si="14"/>
        <v>0.10333333333333321</v>
      </c>
      <c r="J62" s="36">
        <f t="shared" si="15"/>
        <v>-3.8333333333333335</v>
      </c>
      <c r="K62" s="36">
        <f t="shared" si="16"/>
        <v>-5.723333333333334</v>
      </c>
      <c r="L62" s="36">
        <f t="shared" si="17"/>
        <v>-2.312928378795201</v>
      </c>
      <c r="M62" s="36">
        <f t="shared" si="18"/>
        <v>-0.06819280806924088</v>
      </c>
      <c r="N62" s="39">
        <f t="shared" si="19"/>
        <v>0.7284738585974257</v>
      </c>
      <c r="O62" s="233">
        <f t="shared" si="21"/>
        <v>-0.7852644292740396</v>
      </c>
      <c r="P62" s="39">
        <f t="shared" si="22"/>
        <v>1.3085312930567552</v>
      </c>
      <c r="Q62" s="233">
        <f t="shared" si="20"/>
        <v>2.475696218416926</v>
      </c>
      <c r="R62" s="39">
        <f t="shared" si="23"/>
        <v>1.9098308995358615</v>
      </c>
      <c r="S62" s="233">
        <f t="shared" si="24"/>
        <v>-1.4220166730817325</v>
      </c>
      <c r="T62" s="179" t="s">
        <v>70</v>
      </c>
      <c r="V62" s="94"/>
      <c r="W62" s="94"/>
      <c r="X62" s="94"/>
      <c r="Y62" s="94"/>
      <c r="Z62" s="94"/>
    </row>
    <row r="63" spans="1:26" s="14" customFormat="1" ht="13.5" customHeight="1">
      <c r="A63" s="81" t="s">
        <v>56</v>
      </c>
      <c r="B63" s="37"/>
      <c r="C63" s="37"/>
      <c r="D63" s="37"/>
      <c r="E63" s="37"/>
      <c r="F63" s="37">
        <f t="shared" si="11"/>
        <v>-2.0766666666666667</v>
      </c>
      <c r="G63" s="37">
        <f t="shared" si="12"/>
        <v>-0.25</v>
      </c>
      <c r="H63" s="37">
        <f t="shared" si="13"/>
        <v>3.19</v>
      </c>
      <c r="I63" s="37">
        <f t="shared" si="14"/>
        <v>0.4233333333333332</v>
      </c>
      <c r="J63" s="37">
        <f t="shared" si="15"/>
        <v>-4.786666666666667</v>
      </c>
      <c r="K63" s="37">
        <f t="shared" si="16"/>
        <v>-12.196666666666667</v>
      </c>
      <c r="L63" s="37">
        <f t="shared" si="17"/>
        <v>-8.908737224374748</v>
      </c>
      <c r="M63" s="37">
        <f t="shared" si="18"/>
        <v>-8.553128925660085</v>
      </c>
      <c r="N63" s="98">
        <f t="shared" si="19"/>
        <v>-3.2597955923267516</v>
      </c>
      <c r="O63" s="232">
        <f t="shared" si="21"/>
        <v>-5.45772503461867</v>
      </c>
      <c r="P63" s="98">
        <f t="shared" si="22"/>
        <v>-0.9863962245324859</v>
      </c>
      <c r="Q63" s="232">
        <f t="shared" si="20"/>
        <v>5.081404714229762</v>
      </c>
      <c r="R63" s="98">
        <f t="shared" si="23"/>
        <v>6.121660186556838</v>
      </c>
      <c r="S63" s="232">
        <f t="shared" si="24"/>
        <v>5.167734168073873</v>
      </c>
      <c r="T63" s="178" t="s">
        <v>77</v>
      </c>
      <c r="V63" s="94"/>
      <c r="W63" s="94"/>
      <c r="X63" s="94"/>
      <c r="Y63" s="94"/>
      <c r="Z63" s="94"/>
    </row>
    <row r="64" spans="1:26" s="14" customFormat="1" ht="13.5" customHeight="1">
      <c r="A64" s="82" t="s">
        <v>33</v>
      </c>
      <c r="B64" s="36"/>
      <c r="C64" s="36"/>
      <c r="D64" s="36"/>
      <c r="E64" s="36"/>
      <c r="F64" s="36">
        <f t="shared" si="11"/>
        <v>7.133333333333333</v>
      </c>
      <c r="G64" s="36">
        <f t="shared" si="12"/>
        <v>8.803333333333335</v>
      </c>
      <c r="H64" s="36">
        <f t="shared" si="13"/>
        <v>4.94</v>
      </c>
      <c r="I64" s="36">
        <f t="shared" si="14"/>
        <v>-5.263333333333334</v>
      </c>
      <c r="J64" s="36">
        <f t="shared" si="15"/>
        <v>-9.303333333333333</v>
      </c>
      <c r="K64" s="36">
        <f t="shared" si="16"/>
        <v>-9.94</v>
      </c>
      <c r="L64" s="36">
        <f t="shared" si="17"/>
        <v>-9.16382653887654</v>
      </c>
      <c r="M64" s="36">
        <f t="shared" si="18"/>
        <v>-8.286149532676399</v>
      </c>
      <c r="N64" s="39">
        <f t="shared" si="19"/>
        <v>-8.566149532676398</v>
      </c>
      <c r="O64" s="233">
        <f t="shared" si="21"/>
        <v>-7.6423229937998585</v>
      </c>
      <c r="P64" s="39">
        <f t="shared" si="22"/>
        <v>-8.242145527300615</v>
      </c>
      <c r="Q64" s="233">
        <f t="shared" si="20"/>
        <v>-7.507145839343216</v>
      </c>
      <c r="R64" s="39">
        <f t="shared" si="23"/>
        <v>-3.8063460928366</v>
      </c>
      <c r="S64" s="233">
        <f t="shared" si="24"/>
        <v>0.5497761161868939</v>
      </c>
      <c r="T64" s="179" t="s">
        <v>76</v>
      </c>
      <c r="V64" s="94"/>
      <c r="W64" s="94"/>
      <c r="X64" s="94"/>
      <c r="Y64" s="94"/>
      <c r="Z64" s="94"/>
    </row>
    <row r="65" spans="1:26" s="14" customFormat="1" ht="13.5" customHeight="1">
      <c r="A65" s="81" t="s">
        <v>34</v>
      </c>
      <c r="B65" s="37"/>
      <c r="C65" s="37"/>
      <c r="D65" s="37"/>
      <c r="E65" s="37"/>
      <c r="F65" s="37">
        <f t="shared" si="11"/>
        <v>-8.93</v>
      </c>
      <c r="G65" s="37">
        <f t="shared" si="12"/>
        <v>-6.6499999999999995</v>
      </c>
      <c r="H65" s="37">
        <f t="shared" si="13"/>
        <v>-2.1133333333333333</v>
      </c>
      <c r="I65" s="37">
        <f t="shared" si="14"/>
        <v>-2.6833333333333336</v>
      </c>
      <c r="J65" s="37">
        <f t="shared" si="15"/>
        <v>-2.48</v>
      </c>
      <c r="K65" s="37">
        <f t="shared" si="16"/>
        <v>-3.6933333333333334</v>
      </c>
      <c r="L65" s="37">
        <f t="shared" si="17"/>
        <v>-4.717063208147683</v>
      </c>
      <c r="M65" s="37">
        <f t="shared" si="18"/>
        <v>-3.242161937731367</v>
      </c>
      <c r="N65" s="98">
        <f t="shared" si="19"/>
        <v>-4.198828604398034</v>
      </c>
      <c r="O65" s="232">
        <f t="shared" si="21"/>
        <v>-2.085098729583684</v>
      </c>
      <c r="P65" s="98">
        <f t="shared" si="22"/>
        <v>-1.2519912944001028</v>
      </c>
      <c r="Q65" s="232">
        <f t="shared" si="20"/>
        <v>1.4372848534451796</v>
      </c>
      <c r="R65" s="98">
        <f t="shared" si="23"/>
        <v>1.654366167720059</v>
      </c>
      <c r="S65" s="232">
        <f t="shared" si="24"/>
        <v>-0.8707715976432873</v>
      </c>
      <c r="T65" s="178" t="s">
        <v>78</v>
      </c>
      <c r="V65" s="94"/>
      <c r="W65" s="94"/>
      <c r="X65" s="94"/>
      <c r="Y65" s="94"/>
      <c r="Z65" s="94"/>
    </row>
    <row r="66" spans="1:26" s="14" customFormat="1" ht="13.5" customHeight="1">
      <c r="A66" s="82" t="s">
        <v>35</v>
      </c>
      <c r="B66" s="36"/>
      <c r="C66" s="36"/>
      <c r="D66" s="36"/>
      <c r="E66" s="36"/>
      <c r="F66" s="36">
        <f t="shared" si="11"/>
        <v>-4.433333333333333</v>
      </c>
      <c r="G66" s="36">
        <f t="shared" si="12"/>
        <v>1.4366666666666668</v>
      </c>
      <c r="H66" s="36">
        <f t="shared" si="13"/>
        <v>6.076666666666667</v>
      </c>
      <c r="I66" s="36">
        <f t="shared" si="14"/>
        <v>0.11333333333333329</v>
      </c>
      <c r="J66" s="36">
        <f t="shared" si="15"/>
        <v>-4.193333333333333</v>
      </c>
      <c r="K66" s="36">
        <f t="shared" si="16"/>
        <v>-2.7100000000000004</v>
      </c>
      <c r="L66" s="36">
        <f t="shared" si="17"/>
        <v>-3.1086138589301426</v>
      </c>
      <c r="M66" s="36">
        <f t="shared" si="18"/>
        <v>-5.537295304827139</v>
      </c>
      <c r="N66" s="39">
        <f t="shared" si="19"/>
        <v>-11.183961971493806</v>
      </c>
      <c r="O66" s="233">
        <f t="shared" si="21"/>
        <v>-13.048681445896996</v>
      </c>
      <c r="P66" s="39">
        <f t="shared" si="22"/>
        <v>-12.55679035675915</v>
      </c>
      <c r="Q66" s="233">
        <f t="shared" si="20"/>
        <v>-11.613466539400983</v>
      </c>
      <c r="R66" s="39">
        <f t="shared" si="23"/>
        <v>-7.081116938989429</v>
      </c>
      <c r="S66" s="233">
        <f t="shared" si="24"/>
        <v>-0.6046935940903779</v>
      </c>
      <c r="T66" s="179" t="s">
        <v>77</v>
      </c>
      <c r="V66" s="94"/>
      <c r="W66" s="94"/>
      <c r="X66" s="94"/>
      <c r="Y66" s="94"/>
      <c r="Z66" s="94"/>
    </row>
    <row r="67" spans="1:26" s="14" customFormat="1" ht="13.5" customHeight="1">
      <c r="A67" s="81" t="s">
        <v>36</v>
      </c>
      <c r="B67" s="37"/>
      <c r="C67" s="37"/>
      <c r="D67" s="37"/>
      <c r="E67" s="37"/>
      <c r="F67" s="37">
        <f t="shared" si="11"/>
        <v>-2.453333333333333</v>
      </c>
      <c r="G67" s="37">
        <f t="shared" si="12"/>
        <v>-0.9500000000000001</v>
      </c>
      <c r="H67" s="37">
        <f t="shared" si="13"/>
        <v>-2.0966666666666667</v>
      </c>
      <c r="I67" s="37">
        <f t="shared" si="14"/>
        <v>-5.503333333333334</v>
      </c>
      <c r="J67" s="37">
        <f t="shared" si="15"/>
        <v>-5.983333333333333</v>
      </c>
      <c r="K67" s="37">
        <f t="shared" si="16"/>
        <v>-5.510000000000001</v>
      </c>
      <c r="L67" s="37">
        <f t="shared" si="17"/>
        <v>-4.093778021458386</v>
      </c>
      <c r="M67" s="37">
        <f t="shared" si="18"/>
        <v>-2.1210598401684075</v>
      </c>
      <c r="N67" s="98">
        <f t="shared" si="19"/>
        <v>0.15894015983159263</v>
      </c>
      <c r="O67" s="232">
        <f t="shared" si="21"/>
        <v>3.086051514623312</v>
      </c>
      <c r="P67" s="98">
        <f t="shared" si="22"/>
        <v>2.794399304353433</v>
      </c>
      <c r="Q67" s="232">
        <f t="shared" si="20"/>
        <v>-0.277022002590028</v>
      </c>
      <c r="R67" s="98">
        <f t="shared" si="23"/>
        <v>-4.919918532351964</v>
      </c>
      <c r="S67" s="232">
        <f t="shared" si="24"/>
        <v>-10.24688134259367</v>
      </c>
      <c r="T67" s="178" t="s">
        <v>79</v>
      </c>
      <c r="V67" s="94"/>
      <c r="W67" s="94"/>
      <c r="X67" s="94"/>
      <c r="Y67" s="94"/>
      <c r="Z67" s="94"/>
    </row>
    <row r="68" spans="1:26" s="14" customFormat="1" ht="13.5" customHeight="1">
      <c r="A68" s="82" t="s">
        <v>37</v>
      </c>
      <c r="B68" s="36"/>
      <c r="C68" s="36"/>
      <c r="D68" s="36"/>
      <c r="E68" s="36"/>
      <c r="F68" s="36">
        <f t="shared" si="11"/>
        <v>-6.420000000000001</v>
      </c>
      <c r="G68" s="36">
        <f t="shared" si="12"/>
        <v>-7.133333333333334</v>
      </c>
      <c r="H68" s="36">
        <f t="shared" si="13"/>
        <v>-9.36</v>
      </c>
      <c r="I68" s="36">
        <f t="shared" si="14"/>
        <v>-10.926666666666668</v>
      </c>
      <c r="J68" s="36">
        <f t="shared" si="15"/>
        <v>-11.5</v>
      </c>
      <c r="K68" s="36">
        <f t="shared" si="16"/>
        <v>-8.226666666666667</v>
      </c>
      <c r="L68" s="36">
        <f t="shared" si="17"/>
        <v>-5.928704159711942</v>
      </c>
      <c r="M68" s="36">
        <f t="shared" si="18"/>
        <v>-6.3261405220399825</v>
      </c>
      <c r="N68" s="39">
        <f t="shared" si="19"/>
        <v>-8.859473855373315</v>
      </c>
      <c r="O68" s="233">
        <f t="shared" si="21"/>
        <v>-6.330769695661373</v>
      </c>
      <c r="P68" s="39">
        <f t="shared" si="22"/>
        <v>-3.211231202910889</v>
      </c>
      <c r="Q68" s="233">
        <f t="shared" si="20"/>
        <v>-1.4514969771702486</v>
      </c>
      <c r="R68" s="39">
        <f t="shared" si="23"/>
        <v>-2.7296871408178056</v>
      </c>
      <c r="S68" s="233">
        <f t="shared" si="24"/>
        <v>-2.9100586011142027</v>
      </c>
      <c r="T68" s="179" t="s">
        <v>80</v>
      </c>
      <c r="V68" s="94"/>
      <c r="W68" s="94"/>
      <c r="X68" s="94"/>
      <c r="Y68" s="94"/>
      <c r="Z68" s="94"/>
    </row>
    <row r="69" spans="1:26" s="14" customFormat="1" ht="13.5" customHeight="1">
      <c r="A69" s="81" t="s">
        <v>62</v>
      </c>
      <c r="B69" s="37"/>
      <c r="C69" s="37"/>
      <c r="D69" s="37"/>
      <c r="E69" s="37"/>
      <c r="F69" s="37">
        <f t="shared" si="11"/>
        <v>-6.1433333333333335</v>
      </c>
      <c r="G69" s="37">
        <f t="shared" si="12"/>
        <v>-5.133333333333334</v>
      </c>
      <c r="H69" s="37">
        <f t="shared" si="13"/>
        <v>-5.193333333333333</v>
      </c>
      <c r="I69" s="37">
        <f t="shared" si="14"/>
        <v>-3.206666666666667</v>
      </c>
      <c r="J69" s="37">
        <f t="shared" si="15"/>
        <v>-3.3666666666666667</v>
      </c>
      <c r="K69" s="37">
        <f t="shared" si="16"/>
        <v>-4.703333333333333</v>
      </c>
      <c r="L69" s="37">
        <f t="shared" si="17"/>
        <v>-3.5742384044262834</v>
      </c>
      <c r="M69" s="37">
        <f t="shared" si="18"/>
        <v>-4.660027976614287</v>
      </c>
      <c r="N69" s="98">
        <f t="shared" si="19"/>
        <v>-3.126694643280953</v>
      </c>
      <c r="O69" s="232">
        <f t="shared" si="21"/>
        <v>-2.03245623885467</v>
      </c>
      <c r="P69" s="98">
        <f t="shared" si="22"/>
        <v>0.19170568623289452</v>
      </c>
      <c r="Q69" s="232">
        <f t="shared" si="20"/>
        <v>-1.0985983816374079</v>
      </c>
      <c r="R69" s="98">
        <f t="shared" si="23"/>
        <v>-2.6305562782369565</v>
      </c>
      <c r="S69" s="232">
        <f t="shared" si="24"/>
        <v>-3.3432897825831023</v>
      </c>
      <c r="T69" s="178" t="s">
        <v>81</v>
      </c>
      <c r="V69" s="94"/>
      <c r="W69" s="94"/>
      <c r="X69" s="94"/>
      <c r="Y69" s="94"/>
      <c r="Z69" s="94"/>
    </row>
    <row r="70" spans="1:26" s="14" customFormat="1" ht="13.5" customHeight="1">
      <c r="A70" s="82" t="s">
        <v>51</v>
      </c>
      <c r="B70" s="36"/>
      <c r="C70" s="36"/>
      <c r="D70" s="36"/>
      <c r="E70" s="36"/>
      <c r="F70" s="36">
        <f t="shared" si="11"/>
        <v>-1.9566666666666663</v>
      </c>
      <c r="G70" s="36">
        <f t="shared" si="12"/>
        <v>-2.1966666666666668</v>
      </c>
      <c r="H70" s="36">
        <f t="shared" si="13"/>
        <v>-1.1866666666666668</v>
      </c>
      <c r="I70" s="36">
        <f t="shared" si="14"/>
        <v>0.03666666666666659</v>
      </c>
      <c r="J70" s="36">
        <f t="shared" si="15"/>
        <v>1.5999999999999999</v>
      </c>
      <c r="K70" s="36">
        <f t="shared" si="16"/>
        <v>-0.7066666666666667</v>
      </c>
      <c r="L70" s="36">
        <f t="shared" si="17"/>
        <v>-2.0977317776586277</v>
      </c>
      <c r="M70" s="36">
        <f t="shared" si="18"/>
        <v>-4.658453816428393</v>
      </c>
      <c r="N70" s="39">
        <f t="shared" si="19"/>
        <v>-6.121787149761727</v>
      </c>
      <c r="O70" s="233">
        <f t="shared" si="21"/>
        <v>-5.384055372103099</v>
      </c>
      <c r="P70" s="39">
        <f t="shared" si="22"/>
        <v>-2.8169488303655776</v>
      </c>
      <c r="Q70" s="233">
        <f t="shared" si="20"/>
        <v>0.11570584039053862</v>
      </c>
      <c r="R70" s="39">
        <f t="shared" si="23"/>
        <v>0.6126876835528686</v>
      </c>
      <c r="S70" s="233">
        <f t="shared" si="24"/>
        <v>0.3058010800833369</v>
      </c>
      <c r="T70" s="179" t="s">
        <v>70</v>
      </c>
      <c r="V70" s="94"/>
      <c r="W70" s="94"/>
      <c r="X70" s="94"/>
      <c r="Y70" s="94"/>
      <c r="Z70" s="94"/>
    </row>
    <row r="71" spans="1:26" s="14" customFormat="1" ht="13.5" customHeight="1">
      <c r="A71" s="81" t="s">
        <v>52</v>
      </c>
      <c r="B71" s="37"/>
      <c r="C71" s="37"/>
      <c r="D71" s="37"/>
      <c r="E71" s="37"/>
      <c r="F71" s="37">
        <f t="shared" si="11"/>
        <v>5.5</v>
      </c>
      <c r="G71" s="37">
        <f t="shared" si="12"/>
        <v>3.763333333333333</v>
      </c>
      <c r="H71" s="37">
        <f t="shared" si="13"/>
        <v>-0.5433333333333333</v>
      </c>
      <c r="I71" s="37">
        <f t="shared" si="14"/>
        <v>1.9533333333333331</v>
      </c>
      <c r="J71" s="37">
        <f t="shared" si="15"/>
        <v>1.6499999999999997</v>
      </c>
      <c r="K71" s="37">
        <f t="shared" si="16"/>
        <v>-1.593333333333333</v>
      </c>
      <c r="L71" s="37">
        <f t="shared" si="17"/>
        <v>-11.33412751663915</v>
      </c>
      <c r="M71" s="37">
        <f t="shared" si="18"/>
        <v>-10.974747592218785</v>
      </c>
      <c r="N71" s="98">
        <f t="shared" si="19"/>
        <v>-8.26141425888545</v>
      </c>
      <c r="O71" s="232">
        <f t="shared" si="21"/>
        <v>-0.13062007557963481</v>
      </c>
      <c r="P71" s="98">
        <f t="shared" si="22"/>
        <v>0.4907845735258021</v>
      </c>
      <c r="Q71" s="232">
        <f t="shared" si="20"/>
        <v>-0.974008551255093</v>
      </c>
      <c r="R71" s="98">
        <f t="shared" si="23"/>
        <v>-2.012215291055957</v>
      </c>
      <c r="S71" s="232">
        <f t="shared" si="24"/>
        <v>-3.0710983047209672</v>
      </c>
      <c r="T71" s="178" t="s">
        <v>82</v>
      </c>
      <c r="V71" s="94"/>
      <c r="W71" s="94"/>
      <c r="X71" s="94"/>
      <c r="Y71" s="94"/>
      <c r="Z71" s="94"/>
    </row>
    <row r="72" spans="1:26" s="14" customFormat="1" ht="13.5" customHeight="1">
      <c r="A72" s="82" t="s">
        <v>38</v>
      </c>
      <c r="B72" s="36"/>
      <c r="C72" s="36"/>
      <c r="D72" s="36"/>
      <c r="E72" s="36"/>
      <c r="F72" s="36">
        <f t="shared" si="11"/>
        <v>-11.86</v>
      </c>
      <c r="G72" s="36">
        <f t="shared" si="12"/>
        <v>-7.32</v>
      </c>
      <c r="H72" s="36">
        <f t="shared" si="13"/>
        <v>-3.8533333333333335</v>
      </c>
      <c r="I72" s="36">
        <f t="shared" si="14"/>
        <v>-2.0766666666666667</v>
      </c>
      <c r="J72" s="36">
        <f t="shared" si="15"/>
        <v>-0.04999999999999997</v>
      </c>
      <c r="K72" s="36">
        <f t="shared" si="16"/>
        <v>5.56</v>
      </c>
      <c r="L72" s="36">
        <f t="shared" si="17"/>
        <v>5.065365217988779</v>
      </c>
      <c r="M72" s="36">
        <f t="shared" si="18"/>
        <v>2.8810664793825596</v>
      </c>
      <c r="N72" s="39">
        <f t="shared" si="19"/>
        <v>-1.5822668539507736</v>
      </c>
      <c r="O72" s="233">
        <f t="shared" si="21"/>
        <v>2.102367928060447</v>
      </c>
      <c r="P72" s="39">
        <f t="shared" si="22"/>
        <v>5.5998637509521565</v>
      </c>
      <c r="Q72" s="233">
        <f t="shared" si="20"/>
        <v>5.1066314715023</v>
      </c>
      <c r="R72" s="39">
        <f t="shared" si="23"/>
        <v>2.299149601989747</v>
      </c>
      <c r="S72" s="233">
        <f t="shared" si="24"/>
        <v>-0.6254255033398225</v>
      </c>
      <c r="T72" s="179" t="s">
        <v>82</v>
      </c>
      <c r="U72" s="90"/>
      <c r="V72" s="90"/>
      <c r="W72" s="90"/>
      <c r="X72" s="90"/>
      <c r="Y72" s="90"/>
      <c r="Z72" s="90"/>
    </row>
    <row r="73" spans="1:26" s="14" customFormat="1" ht="13.5" customHeight="1">
      <c r="A73" s="84" t="s">
        <v>21</v>
      </c>
      <c r="B73" s="85"/>
      <c r="C73" s="85"/>
      <c r="D73" s="85"/>
      <c r="E73" s="85"/>
      <c r="F73" s="85">
        <f>MIN(F53:F72)</f>
        <v>-15.766666666666666</v>
      </c>
      <c r="G73" s="85">
        <f aca="true" t="shared" si="25" ref="G73:M73">MIN(G53:G72)</f>
        <v>-14.186666666666667</v>
      </c>
      <c r="H73" s="85">
        <f t="shared" si="25"/>
        <v>-13.043333333333331</v>
      </c>
      <c r="I73" s="85">
        <f t="shared" si="25"/>
        <v>-11.793333333333331</v>
      </c>
      <c r="J73" s="86">
        <f t="shared" si="25"/>
        <v>-13.81</v>
      </c>
      <c r="K73" s="85">
        <f t="shared" si="25"/>
        <v>-14.180000000000001</v>
      </c>
      <c r="L73" s="85">
        <f t="shared" si="25"/>
        <v>-14.94354778050488</v>
      </c>
      <c r="M73" s="85">
        <f t="shared" si="25"/>
        <v>-10.974747592218785</v>
      </c>
      <c r="N73" s="174">
        <f aca="true" t="shared" si="26" ref="N73:S73">MIN(N53:N72)</f>
        <v>-12.933748120527781</v>
      </c>
      <c r="O73" s="234">
        <f t="shared" si="26"/>
        <v>-13.124928166874207</v>
      </c>
      <c r="P73" s="174">
        <f t="shared" si="26"/>
        <v>-12.55679035675915</v>
      </c>
      <c r="Q73" s="234">
        <f t="shared" si="26"/>
        <v>-11.613466539400983</v>
      </c>
      <c r="R73" s="174">
        <f t="shared" si="26"/>
        <v>-7.081116938989429</v>
      </c>
      <c r="S73" s="234">
        <f t="shared" si="26"/>
        <v>-10.24688134259367</v>
      </c>
      <c r="T73" s="180" t="s">
        <v>21</v>
      </c>
      <c r="V73" s="94"/>
      <c r="W73" s="94"/>
      <c r="X73" s="94"/>
      <c r="Y73" s="94"/>
      <c r="Z73" s="94"/>
    </row>
    <row r="74" spans="1:26" s="138" customFormat="1" ht="13.5" customHeight="1">
      <c r="A74" s="134" t="s">
        <v>22</v>
      </c>
      <c r="B74" s="135"/>
      <c r="C74" s="135"/>
      <c r="D74" s="135"/>
      <c r="E74" s="135"/>
      <c r="F74" s="135">
        <f>MAX(F53:F72)</f>
        <v>7.133333333333333</v>
      </c>
      <c r="G74" s="135">
        <f aca="true" t="shared" si="27" ref="G74:L74">MAX(G53:G72)</f>
        <v>8.803333333333335</v>
      </c>
      <c r="H74" s="135">
        <f t="shared" si="27"/>
        <v>6.076666666666667</v>
      </c>
      <c r="I74" s="135">
        <f t="shared" si="27"/>
        <v>5.003333333333333</v>
      </c>
      <c r="J74" s="136">
        <f t="shared" si="27"/>
        <v>5.239999999999999</v>
      </c>
      <c r="K74" s="135">
        <f t="shared" si="27"/>
        <v>5.56</v>
      </c>
      <c r="L74" s="135">
        <f t="shared" si="27"/>
        <v>5.065365217988779</v>
      </c>
      <c r="M74" s="136">
        <f aca="true" t="shared" si="28" ref="M74:S74">MAX(M53:M72)</f>
        <v>2.8810664793825596</v>
      </c>
      <c r="N74" s="136">
        <f t="shared" si="28"/>
        <v>0.7284738585974257</v>
      </c>
      <c r="O74" s="235">
        <f t="shared" si="28"/>
        <v>3.086051514623312</v>
      </c>
      <c r="P74" s="175">
        <f t="shared" si="28"/>
        <v>5.5998637509521565</v>
      </c>
      <c r="Q74" s="235">
        <f t="shared" si="28"/>
        <v>5.1066314715023</v>
      </c>
      <c r="R74" s="175">
        <f t="shared" si="28"/>
        <v>6.121660186556838</v>
      </c>
      <c r="S74" s="235">
        <f t="shared" si="28"/>
        <v>5.167734168073873</v>
      </c>
      <c r="T74" s="181" t="s">
        <v>22</v>
      </c>
      <c r="V74" s="164"/>
      <c r="W74" s="164"/>
      <c r="X74" s="164"/>
      <c r="Y74" s="164"/>
      <c r="Z74" s="164"/>
    </row>
    <row r="75" spans="1:26" s="14" customFormat="1" ht="13.5" customHeight="1">
      <c r="A75" s="42"/>
      <c r="B75" s="39"/>
      <c r="C75" s="39"/>
      <c r="D75" s="39"/>
      <c r="E75" s="39"/>
      <c r="F75" s="39"/>
      <c r="G75" s="39"/>
      <c r="I75" s="15"/>
      <c r="J75" s="15"/>
      <c r="T75" s="182" t="s">
        <v>0</v>
      </c>
      <c r="V75" s="94"/>
      <c r="W75" s="94"/>
      <c r="X75" s="94"/>
      <c r="Y75" s="94"/>
      <c r="Z75" s="94"/>
    </row>
    <row r="76" spans="1:20" ht="13.5" customHeight="1">
      <c r="A76" s="1" t="str">
        <f>+$A$1</f>
        <v>K7/I7</v>
      </c>
      <c r="B76" s="2" t="str">
        <f>+$B$1</f>
        <v>www.unil.ch/idheap/comparatif</v>
      </c>
      <c r="C76" s="3"/>
      <c r="F76" s="5"/>
      <c r="G76" s="5"/>
      <c r="I76" s="5" t="str">
        <f>Intro!$C$20</f>
        <v>© IDHEAP</v>
      </c>
      <c r="J76" s="5" t="str">
        <f>Intro!$C$21</f>
        <v>Update :</v>
      </c>
      <c r="K76" s="6">
        <f ca="1">NOW()</f>
        <v>43090.7927556713</v>
      </c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3.5" customHeight="1">
      <c r="A77" s="293" t="str">
        <f>+$A$2</f>
        <v>Genauigkeit der Steuerprognose</v>
      </c>
      <c r="B77" s="293"/>
      <c r="C77" s="293"/>
      <c r="D77" s="293"/>
      <c r="E77" s="293"/>
      <c r="F77" s="297"/>
      <c r="G77" s="297"/>
      <c r="H77" s="46"/>
      <c r="I77" s="47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1:20" ht="13.5" customHeight="1" thickBot="1">
      <c r="A78" s="292" t="str">
        <f>+$A$3</f>
        <v>Differenz zwischen budgetierten und effektiven Steuereinnahmen in % der effektiven Steuereinnahmen</v>
      </c>
      <c r="B78" s="292"/>
      <c r="C78" s="292"/>
      <c r="D78" s="292"/>
      <c r="E78" s="292"/>
      <c r="F78" s="292"/>
      <c r="G78" s="292"/>
      <c r="H78" s="292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3.5" customHeight="1" thickTop="1">
      <c r="A79" s="293" t="str">
        <f>+$A$4</f>
        <v>Exactitude de la prévision fiscale</v>
      </c>
      <c r="B79" s="293"/>
      <c r="C79" s="293"/>
      <c r="D79" s="293"/>
      <c r="E79" s="293"/>
      <c r="F79" s="296"/>
      <c r="G79" s="296"/>
      <c r="H79" s="46"/>
      <c r="I79" s="47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</row>
    <row r="80" spans="1:20" ht="13.5" customHeight="1" thickBot="1">
      <c r="A80" s="292" t="str">
        <f>+$A$5</f>
        <v>Différence entre les recettes fiscales budgetées et effectives en pourcentage des recettes fiscales effectives</v>
      </c>
      <c r="B80" s="292"/>
      <c r="C80" s="292"/>
      <c r="D80" s="292"/>
      <c r="E80" s="292"/>
      <c r="F80" s="292"/>
      <c r="G80" s="292"/>
      <c r="H80" s="292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3.5" customHeight="1" thickTop="1">
      <c r="A81" s="42"/>
      <c r="B81" s="39"/>
      <c r="C81" s="39"/>
      <c r="D81" s="39"/>
      <c r="E81" s="39"/>
      <c r="F81" s="39"/>
      <c r="G81" s="39"/>
      <c r="H81" s="14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3.5" customHeight="1">
      <c r="A82" s="25" t="s">
        <v>2</v>
      </c>
      <c r="B82" s="26" t="s">
        <v>84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3.5" customHeight="1">
      <c r="A83" s="25" t="s">
        <v>3</v>
      </c>
      <c r="B83" s="29"/>
      <c r="C83" s="30"/>
      <c r="D83" s="30"/>
      <c r="E83" s="30"/>
      <c r="F83" s="30"/>
      <c r="G83" s="30"/>
      <c r="H83" s="30"/>
      <c r="I83" s="30"/>
      <c r="J83" s="30"/>
      <c r="K83" s="30" t="s">
        <v>46</v>
      </c>
      <c r="L83" s="70" t="s">
        <v>54</v>
      </c>
      <c r="M83" s="30" t="s">
        <v>63</v>
      </c>
      <c r="N83" s="31" t="s">
        <v>177</v>
      </c>
      <c r="O83" s="194" t="s">
        <v>180</v>
      </c>
      <c r="P83" s="276" t="s">
        <v>183</v>
      </c>
      <c r="Q83" s="194" t="s">
        <v>184</v>
      </c>
      <c r="R83" s="194" t="s">
        <v>187</v>
      </c>
      <c r="S83" s="194" t="s">
        <v>191</v>
      </c>
      <c r="T83" s="176"/>
    </row>
    <row r="84" spans="1:20" ht="13.5" customHeight="1">
      <c r="A84" s="32"/>
      <c r="B84" s="33"/>
      <c r="C84" s="34"/>
      <c r="D84" s="34"/>
      <c r="E84" s="34"/>
      <c r="F84" s="34"/>
      <c r="G84" s="34"/>
      <c r="H84" s="34"/>
      <c r="I84" s="34"/>
      <c r="J84" s="35"/>
      <c r="K84" s="35"/>
      <c r="L84" s="73"/>
      <c r="M84" s="73"/>
      <c r="N84" s="73"/>
      <c r="O84" s="195"/>
      <c r="P84" s="282"/>
      <c r="Q84" s="195"/>
      <c r="R84" s="195"/>
      <c r="S84" s="195"/>
      <c r="T84" s="177"/>
    </row>
    <row r="85" spans="1:20" ht="13.5" customHeight="1">
      <c r="A85" s="81" t="s">
        <v>27</v>
      </c>
      <c r="B85" s="37"/>
      <c r="C85" s="37"/>
      <c r="D85" s="37"/>
      <c r="E85" s="37"/>
      <c r="F85" s="37"/>
      <c r="G85" s="37"/>
      <c r="H85" s="37"/>
      <c r="I85" s="37"/>
      <c r="J85" s="37"/>
      <c r="K85" s="37">
        <f>SUM(D21:K21)/8</f>
        <v>-0.43125</v>
      </c>
      <c r="L85" s="37">
        <f>SUM(E21:L21)/8</f>
        <v>-1.7733074826200896</v>
      </c>
      <c r="M85" s="37">
        <f>SUM(D21:M21)/10</f>
        <v>-2.3511244361583343</v>
      </c>
      <c r="N85" s="98">
        <f>SUM(E21:N21)/10</f>
        <v>-4.165124436158334</v>
      </c>
      <c r="O85" s="196">
        <f>SUM(F21:O21)/10</f>
        <v>-4.849124436158334</v>
      </c>
      <c r="P85" s="278">
        <f>SUM(G21:P21)/10</f>
        <v>-4.9956868421573635</v>
      </c>
      <c r="Q85" s="196">
        <f>SUM(H21:Q21)/10</f>
        <v>-4.788042506549097</v>
      </c>
      <c r="R85" s="196">
        <f>SUM(I21:R21)/10</f>
        <v>-4.9575191953719955</v>
      </c>
      <c r="S85" s="196">
        <f>SUM(J21:S21)/10</f>
        <v>-5.631611479411346</v>
      </c>
      <c r="T85" s="178" t="s">
        <v>69</v>
      </c>
    </row>
    <row r="86" spans="1:20" ht="13.5" customHeight="1">
      <c r="A86" s="82" t="s">
        <v>28</v>
      </c>
      <c r="B86" s="36"/>
      <c r="C86" s="36"/>
      <c r="D86" s="36"/>
      <c r="E86" s="36"/>
      <c r="F86" s="36"/>
      <c r="G86" s="36"/>
      <c r="H86" s="36"/>
      <c r="I86" s="36"/>
      <c r="J86" s="36"/>
      <c r="K86" s="36">
        <f>SUM(D22:K22)/8</f>
        <v>-3.3575</v>
      </c>
      <c r="L86" s="36">
        <f>SUM(E22:L22)/8</f>
        <v>-1.7518603089836668</v>
      </c>
      <c r="M86" s="36">
        <f aca="true" t="shared" si="29" ref="M86:M104">SUM(D22:M22)/10</f>
        <v>-2.7602754150607347</v>
      </c>
      <c r="N86" s="39">
        <f aca="true" t="shared" si="30" ref="N86:N104">SUM(E22:N22)/10</f>
        <v>-2.334275415060735</v>
      </c>
      <c r="O86" s="197">
        <f>SUM(F22:O22)/10</f>
        <v>-2.1082754150607346</v>
      </c>
      <c r="P86" s="279">
        <f>SUM(G22:P22)/10</f>
        <v>-1.7524199470369026</v>
      </c>
      <c r="Q86" s="197">
        <f aca="true" t="shared" si="31" ref="Q86:Q104">SUM(H22:Q22)/10</f>
        <v>-2.2288170578745907</v>
      </c>
      <c r="R86" s="197">
        <f>SUM(I22:R22)/10</f>
        <v>-3.716141238043039</v>
      </c>
      <c r="S86" s="197">
        <f>SUM(J22:S22)/10</f>
        <v>-4.567038164158714</v>
      </c>
      <c r="T86" s="179" t="s">
        <v>70</v>
      </c>
    </row>
    <row r="87" spans="1:20" ht="13.5" customHeight="1">
      <c r="A87" s="81" t="s">
        <v>181</v>
      </c>
      <c r="B87" s="37"/>
      <c r="C87" s="37"/>
      <c r="D87" s="37"/>
      <c r="E87" s="37"/>
      <c r="F87" s="37"/>
      <c r="G87" s="37"/>
      <c r="H87" s="37"/>
      <c r="I87" s="37"/>
      <c r="J87" s="37"/>
      <c r="K87" s="37">
        <f aca="true" t="shared" si="32" ref="K87:L104">SUM(D23:K23)/8</f>
        <v>-13.47625</v>
      </c>
      <c r="L87" s="37">
        <f t="shared" si="32"/>
        <v>-13.708830417689331</v>
      </c>
      <c r="M87" s="37">
        <f t="shared" si="29"/>
        <v>-11.202655201314048</v>
      </c>
      <c r="N87" s="98"/>
      <c r="O87" s="196"/>
      <c r="P87" s="278"/>
      <c r="Q87" s="196"/>
      <c r="R87" s="196"/>
      <c r="S87" s="196"/>
      <c r="T87" s="178" t="s">
        <v>70</v>
      </c>
    </row>
    <row r="88" spans="1:20" ht="13.5" customHeight="1">
      <c r="A88" s="82" t="s">
        <v>29</v>
      </c>
      <c r="B88" s="36"/>
      <c r="C88" s="36"/>
      <c r="D88" s="36"/>
      <c r="E88" s="36"/>
      <c r="F88" s="36"/>
      <c r="G88" s="36"/>
      <c r="H88" s="36"/>
      <c r="I88" s="36"/>
      <c r="J88" s="36"/>
      <c r="K88" s="36">
        <f t="shared" si="32"/>
        <v>-12.967500000000001</v>
      </c>
      <c r="L88" s="36">
        <f t="shared" si="32"/>
        <v>-11.2250968914224</v>
      </c>
      <c r="M88" s="36">
        <f t="shared" si="29"/>
        <v>-10.980963338677745</v>
      </c>
      <c r="N88" s="39">
        <f t="shared" si="30"/>
        <v>-9.397963338677744</v>
      </c>
      <c r="O88" s="197">
        <f aca="true" t="shared" si="33" ref="O88:O104">SUM(F24:O24)/10</f>
        <v>-6.6139633386777446</v>
      </c>
      <c r="P88" s="279">
        <f aca="true" t="shared" si="34" ref="P88:P104">SUM(G24:P24)/10</f>
        <v>-5.945824225928304</v>
      </c>
      <c r="Q88" s="197">
        <f t="shared" si="31"/>
        <v>-5.49114614861502</v>
      </c>
      <c r="R88" s="197">
        <f aca="true" t="shared" si="35" ref="R88:R104">SUM(I24:R24)/10</f>
        <v>-4.743305018789909</v>
      </c>
      <c r="S88" s="197">
        <f aca="true" t="shared" si="36" ref="S88:S104">SUM(J24:S24)/10</f>
        <v>-3.522274557911654</v>
      </c>
      <c r="T88" s="179" t="s">
        <v>71</v>
      </c>
    </row>
    <row r="89" spans="1:20" ht="13.5" customHeight="1">
      <c r="A89" s="81" t="s">
        <v>30</v>
      </c>
      <c r="B89" s="37"/>
      <c r="C89" s="37"/>
      <c r="D89" s="37"/>
      <c r="E89" s="37"/>
      <c r="F89" s="37"/>
      <c r="G89" s="37"/>
      <c r="H89" s="37"/>
      <c r="I89" s="37"/>
      <c r="J89" s="37"/>
      <c r="K89" s="37">
        <f t="shared" si="32"/>
        <v>-3.2037500000000003</v>
      </c>
      <c r="L89" s="37">
        <f t="shared" si="32"/>
        <v>-1.9254795337389683</v>
      </c>
      <c r="M89" s="37">
        <f t="shared" si="29"/>
        <v>-2.928528229474442</v>
      </c>
      <c r="N89" s="98">
        <f t="shared" si="30"/>
        <v>-2.705528229474442</v>
      </c>
      <c r="O89" s="196">
        <f t="shared" si="33"/>
        <v>-3.320528229474442</v>
      </c>
      <c r="P89" s="278">
        <f t="shared" si="34"/>
        <v>-3.643443182447185</v>
      </c>
      <c r="Q89" s="196">
        <f t="shared" si="31"/>
        <v>-3.429230650984837</v>
      </c>
      <c r="R89" s="196">
        <f t="shared" si="35"/>
        <v>-3.243591055668825</v>
      </c>
      <c r="S89" s="196">
        <f t="shared" si="36"/>
        <v>-2.9691295887865015</v>
      </c>
      <c r="T89" s="178" t="s">
        <v>72</v>
      </c>
    </row>
    <row r="90" spans="1:20" ht="13.5" customHeight="1">
      <c r="A90" s="82" t="s">
        <v>48</v>
      </c>
      <c r="B90" s="36"/>
      <c r="C90" s="36"/>
      <c r="D90" s="36"/>
      <c r="E90" s="36"/>
      <c r="F90" s="36"/>
      <c r="G90" s="36"/>
      <c r="H90" s="36"/>
      <c r="I90" s="36"/>
      <c r="J90" s="36"/>
      <c r="K90" s="36">
        <f t="shared" si="32"/>
        <v>-5.87</v>
      </c>
      <c r="L90" s="36">
        <f t="shared" si="32"/>
        <v>-5.282088448073854</v>
      </c>
      <c r="M90" s="36">
        <f t="shared" si="29"/>
        <v>-5.224765154339957</v>
      </c>
      <c r="N90" s="39">
        <f t="shared" si="30"/>
        <v>-4.756765154339957</v>
      </c>
      <c r="O90" s="197">
        <f t="shared" si="33"/>
        <v>-3.292765154339958</v>
      </c>
      <c r="P90" s="279">
        <f t="shared" si="34"/>
        <v>-2.912181395467333</v>
      </c>
      <c r="Q90" s="197">
        <f t="shared" si="31"/>
        <v>-1.9651135823040913</v>
      </c>
      <c r="R90" s="197">
        <f t="shared" si="35"/>
        <v>-1.473785330972646</v>
      </c>
      <c r="S90" s="197">
        <f t="shared" si="36"/>
        <v>-1.277117587713628</v>
      </c>
      <c r="T90" s="179" t="s">
        <v>78</v>
      </c>
    </row>
    <row r="91" spans="1:20" ht="13.5" customHeight="1">
      <c r="A91" s="81" t="s">
        <v>49</v>
      </c>
      <c r="B91" s="37"/>
      <c r="C91" s="37"/>
      <c r="D91" s="37"/>
      <c r="E91" s="37"/>
      <c r="F91" s="37"/>
      <c r="G91" s="37"/>
      <c r="H91" s="37"/>
      <c r="I91" s="37"/>
      <c r="J91" s="37"/>
      <c r="K91" s="37">
        <f t="shared" si="32"/>
        <v>1.605</v>
      </c>
      <c r="L91" s="37">
        <f t="shared" si="32"/>
        <v>1.7581688191712672</v>
      </c>
      <c r="M91" s="37">
        <f t="shared" si="29"/>
        <v>0.6173698127802281</v>
      </c>
      <c r="N91" s="98">
        <f t="shared" si="30"/>
        <v>0.8433698127802278</v>
      </c>
      <c r="O91" s="196">
        <f t="shared" si="33"/>
        <v>1.311369812780228</v>
      </c>
      <c r="P91" s="278">
        <f t="shared" si="34"/>
        <v>1.4829989990254009</v>
      </c>
      <c r="Q91" s="196">
        <f t="shared" si="31"/>
        <v>2.0190457145698795</v>
      </c>
      <c r="R91" s="196">
        <f t="shared" si="35"/>
        <v>1.2545359297126928</v>
      </c>
      <c r="S91" s="196">
        <f t="shared" si="36"/>
        <v>1.0553462108866438</v>
      </c>
      <c r="T91" s="178" t="s">
        <v>73</v>
      </c>
    </row>
    <row r="92" spans="1:20" ht="13.5" customHeight="1">
      <c r="A92" s="82" t="s">
        <v>31</v>
      </c>
      <c r="B92" s="36"/>
      <c r="C92" s="36"/>
      <c r="D92" s="36"/>
      <c r="E92" s="36"/>
      <c r="F92" s="36"/>
      <c r="G92" s="36"/>
      <c r="H92" s="36"/>
      <c r="I92" s="36"/>
      <c r="J92" s="36"/>
      <c r="K92" s="36">
        <f t="shared" si="32"/>
        <v>-3.3375</v>
      </c>
      <c r="L92" s="36">
        <f t="shared" si="32"/>
        <v>-2.5673247182619066</v>
      </c>
      <c r="M92" s="36">
        <f t="shared" si="29"/>
        <v>-3.0734363202301807</v>
      </c>
      <c r="N92" s="39">
        <f t="shared" si="30"/>
        <v>-3.126436320230181</v>
      </c>
      <c r="O92" s="197">
        <f t="shared" si="33"/>
        <v>-2.200436320230181</v>
      </c>
      <c r="P92" s="279">
        <f t="shared" si="34"/>
        <v>-1.0342376550855372</v>
      </c>
      <c r="Q92" s="197">
        <f t="shared" si="31"/>
        <v>-0.7063748286823459</v>
      </c>
      <c r="R92" s="197">
        <f t="shared" si="35"/>
        <v>-0.6803987318921084</v>
      </c>
      <c r="S92" s="197">
        <f t="shared" si="36"/>
        <v>-1.0166913561435078</v>
      </c>
      <c r="T92" s="179" t="s">
        <v>74</v>
      </c>
    </row>
    <row r="93" spans="1:20" ht="13.5" customHeight="1">
      <c r="A93" s="81" t="s">
        <v>32</v>
      </c>
      <c r="B93" s="37"/>
      <c r="C93" s="37"/>
      <c r="D93" s="37"/>
      <c r="E93" s="37"/>
      <c r="F93" s="37"/>
      <c r="G93" s="37"/>
      <c r="H93" s="37"/>
      <c r="I93" s="37"/>
      <c r="J93" s="37"/>
      <c r="K93" s="37">
        <f t="shared" si="32"/>
        <v>-4.3775</v>
      </c>
      <c r="L93" s="37">
        <f t="shared" si="32"/>
        <v>-4.2131896654386525</v>
      </c>
      <c r="M93" s="37">
        <f t="shared" si="29"/>
        <v>-4.420097140317402</v>
      </c>
      <c r="N93" s="98">
        <f t="shared" si="30"/>
        <v>-3.7350971403174023</v>
      </c>
      <c r="O93" s="196">
        <f t="shared" si="33"/>
        <v>-2.621097140317402</v>
      </c>
      <c r="P93" s="278">
        <f t="shared" si="34"/>
        <v>-5.404115785243289</v>
      </c>
      <c r="Q93" s="196">
        <f t="shared" si="31"/>
        <v>-5.117043500593594</v>
      </c>
      <c r="R93" s="196">
        <f t="shared" si="35"/>
        <v>-4.889532354720044</v>
      </c>
      <c r="S93" s="196">
        <f t="shared" si="36"/>
        <v>-3.092338629421021</v>
      </c>
      <c r="T93" s="178" t="s">
        <v>75</v>
      </c>
    </row>
    <row r="94" spans="1:20" ht="13.5" customHeight="1">
      <c r="A94" s="82" t="s">
        <v>50</v>
      </c>
      <c r="B94" s="36"/>
      <c r="C94" s="36"/>
      <c r="D94" s="36"/>
      <c r="E94" s="36"/>
      <c r="F94" s="36"/>
      <c r="G94" s="36"/>
      <c r="H94" s="36"/>
      <c r="I94" s="36"/>
      <c r="J94" s="36"/>
      <c r="K94" s="36">
        <f t="shared" si="32"/>
        <v>-0.9275</v>
      </c>
      <c r="L94" s="36">
        <f t="shared" si="32"/>
        <v>-0.3010981420482004</v>
      </c>
      <c r="M94" s="36">
        <f t="shared" si="29"/>
        <v>-0.18745784242077226</v>
      </c>
      <c r="N94" s="39">
        <f t="shared" si="30"/>
        <v>-0.5164578424207722</v>
      </c>
      <c r="O94" s="197">
        <f t="shared" si="33"/>
        <v>-0.7114578424207721</v>
      </c>
      <c r="P94" s="279">
        <f t="shared" si="34"/>
        <v>-0.20989845450374567</v>
      </c>
      <c r="Q94" s="197">
        <f t="shared" si="31"/>
        <v>-0.7637489768956944</v>
      </c>
      <c r="R94" s="197">
        <f t="shared" si="35"/>
        <v>-0.8855085725600139</v>
      </c>
      <c r="S94" s="197">
        <f t="shared" si="36"/>
        <v>-0.6675034564282653</v>
      </c>
      <c r="T94" s="179" t="s">
        <v>70</v>
      </c>
    </row>
    <row r="95" spans="1:20" ht="13.5" customHeight="1">
      <c r="A95" s="81" t="s">
        <v>56</v>
      </c>
      <c r="B95" s="37"/>
      <c r="C95" s="37"/>
      <c r="D95" s="37"/>
      <c r="E95" s="37"/>
      <c r="F95" s="37"/>
      <c r="G95" s="37"/>
      <c r="H95" s="37"/>
      <c r="I95" s="37"/>
      <c r="J95" s="37"/>
      <c r="K95" s="37">
        <f t="shared" si="32"/>
        <v>-4.3925</v>
      </c>
      <c r="L95" s="37">
        <f t="shared" si="32"/>
        <v>-3.7432764591405303</v>
      </c>
      <c r="M95" s="37">
        <f t="shared" si="29"/>
        <v>-4.250938677698025</v>
      </c>
      <c r="N95" s="98">
        <f t="shared" si="30"/>
        <v>-4.3179386776980255</v>
      </c>
      <c r="O95" s="196">
        <f t="shared" si="33"/>
        <v>-3.9939386776980257</v>
      </c>
      <c r="P95" s="278">
        <f t="shared" si="34"/>
        <v>-3.9238575450577713</v>
      </c>
      <c r="Q95" s="196">
        <f t="shared" si="31"/>
        <v>-2.7185172634290966</v>
      </c>
      <c r="R95" s="196">
        <f t="shared" si="35"/>
        <v>-3.114440621730975</v>
      </c>
      <c r="S95" s="196">
        <f t="shared" si="36"/>
        <v>-2.500537294635609</v>
      </c>
      <c r="T95" s="178" t="s">
        <v>77</v>
      </c>
    </row>
    <row r="96" spans="1:20" ht="13.5" customHeight="1">
      <c r="A96" s="82" t="s">
        <v>33</v>
      </c>
      <c r="B96" s="36"/>
      <c r="C96" s="36"/>
      <c r="D96" s="36"/>
      <c r="E96" s="36"/>
      <c r="F96" s="36"/>
      <c r="G96" s="36"/>
      <c r="H96" s="36"/>
      <c r="I96" s="36"/>
      <c r="J96" s="36"/>
      <c r="K96" s="36">
        <f t="shared" si="32"/>
        <v>-1.5812499999999998</v>
      </c>
      <c r="L96" s="36">
        <f t="shared" si="32"/>
        <v>-2.0276849520787024</v>
      </c>
      <c r="M96" s="36">
        <f t="shared" si="29"/>
        <v>-3.2018448598029194</v>
      </c>
      <c r="N96" s="39">
        <f t="shared" si="30"/>
        <v>-3.268844859802919</v>
      </c>
      <c r="O96" s="197">
        <f t="shared" si="33"/>
        <v>-4.715844859802919</v>
      </c>
      <c r="P96" s="279">
        <f t="shared" si="34"/>
        <v>-7.814488517993103</v>
      </c>
      <c r="Q96" s="197">
        <f t="shared" si="31"/>
        <v>-8.161988611605883</v>
      </c>
      <c r="R96" s="197">
        <f t="shared" si="35"/>
        <v>-7.3397486876539</v>
      </c>
      <c r="S96" s="197">
        <f t="shared" si="36"/>
        <v>-6.0705556831370355</v>
      </c>
      <c r="T96" s="179" t="s">
        <v>76</v>
      </c>
    </row>
    <row r="97" spans="1:26" s="14" customFormat="1" ht="13.5" customHeight="1">
      <c r="A97" s="81" t="s">
        <v>34</v>
      </c>
      <c r="B97" s="37"/>
      <c r="C97" s="37"/>
      <c r="D97" s="37"/>
      <c r="E97" s="37"/>
      <c r="F97" s="37"/>
      <c r="G97" s="37"/>
      <c r="H97" s="37"/>
      <c r="I97" s="37"/>
      <c r="J97" s="37"/>
      <c r="K97" s="37">
        <f t="shared" si="32"/>
        <v>-5.1187499999999995</v>
      </c>
      <c r="L97" s="37">
        <f t="shared" si="32"/>
        <v>-4.748898703055381</v>
      </c>
      <c r="M97" s="37">
        <f t="shared" si="29"/>
        <v>-4.811648581319409</v>
      </c>
      <c r="N97" s="98">
        <f t="shared" si="30"/>
        <v>-4.25464858131941</v>
      </c>
      <c r="O97" s="196">
        <f t="shared" si="33"/>
        <v>-3.1716485813194093</v>
      </c>
      <c r="P97" s="278">
        <f t="shared" si="34"/>
        <v>-2.508245969639441</v>
      </c>
      <c r="Q97" s="196">
        <f t="shared" si="31"/>
        <v>-1.828463125285856</v>
      </c>
      <c r="R97" s="196">
        <f t="shared" si="35"/>
        <v>-2.041338731003392</v>
      </c>
      <c r="S97" s="196">
        <f t="shared" si="36"/>
        <v>-1.964477448932427</v>
      </c>
      <c r="T97" s="178" t="s">
        <v>78</v>
      </c>
      <c r="V97" s="94"/>
      <c r="W97" s="94"/>
      <c r="X97" s="94"/>
      <c r="Y97" s="94"/>
      <c r="Z97" s="94"/>
    </row>
    <row r="98" spans="1:26" s="14" customFormat="1" ht="13.5" customHeight="1">
      <c r="A98" s="82" t="s">
        <v>35</v>
      </c>
      <c r="B98" s="36"/>
      <c r="C98" s="36"/>
      <c r="D98" s="36"/>
      <c r="E98" s="36"/>
      <c r="F98" s="36"/>
      <c r="G98" s="36"/>
      <c r="H98" s="36"/>
      <c r="I98" s="36"/>
      <c r="J98" s="36"/>
      <c r="K98" s="36">
        <f t="shared" si="32"/>
        <v>-1.9175</v>
      </c>
      <c r="L98" s="36">
        <f t="shared" si="32"/>
        <v>-1.3682301970988036</v>
      </c>
      <c r="M98" s="36">
        <f t="shared" si="29"/>
        <v>-3.622188591448142</v>
      </c>
      <c r="N98" s="39">
        <f t="shared" si="30"/>
        <v>-3.7551885914481415</v>
      </c>
      <c r="O98" s="197">
        <f t="shared" si="33"/>
        <v>-3.5991885914481414</v>
      </c>
      <c r="P98" s="279">
        <f t="shared" si="34"/>
        <v>-6.0592256984758865</v>
      </c>
      <c r="Q98" s="197">
        <f t="shared" si="31"/>
        <v>-7.670228553268435</v>
      </c>
      <c r="R98" s="197">
        <f t="shared" si="35"/>
        <v>-7.546523673144968</v>
      </c>
      <c r="S98" s="197">
        <f t="shared" si="36"/>
        <v>-6.2746337767029985</v>
      </c>
      <c r="T98" s="179" t="s">
        <v>77</v>
      </c>
      <c r="V98" s="94"/>
      <c r="W98" s="94"/>
      <c r="X98" s="94"/>
      <c r="Y98" s="94"/>
      <c r="Z98" s="94"/>
    </row>
    <row r="99" spans="1:26" s="14" customFormat="1" ht="13.5" customHeight="1">
      <c r="A99" s="81" t="s">
        <v>36</v>
      </c>
      <c r="B99" s="37"/>
      <c r="C99" s="37"/>
      <c r="D99" s="37"/>
      <c r="E99" s="37"/>
      <c r="F99" s="37"/>
      <c r="G99" s="37"/>
      <c r="H99" s="37"/>
      <c r="I99" s="37"/>
      <c r="J99" s="37"/>
      <c r="K99" s="37">
        <f t="shared" si="32"/>
        <v>-4.2825</v>
      </c>
      <c r="L99" s="37">
        <f t="shared" si="32"/>
        <v>-3.382666758046895</v>
      </c>
      <c r="M99" s="37">
        <f t="shared" si="29"/>
        <v>-3.625317952050522</v>
      </c>
      <c r="N99" s="98">
        <f t="shared" si="30"/>
        <v>-2.4693179520505226</v>
      </c>
      <c r="O99" s="196">
        <f t="shared" si="33"/>
        <v>-1.5453179520505222</v>
      </c>
      <c r="P99" s="278">
        <f t="shared" si="34"/>
        <v>-2.0509981607444923</v>
      </c>
      <c r="Q99" s="196">
        <f t="shared" si="31"/>
        <v>-2.2674245528275305</v>
      </c>
      <c r="R99" s="196">
        <f t="shared" si="35"/>
        <v>-2.3922935117561117</v>
      </c>
      <c r="S99" s="196">
        <f t="shared" si="36"/>
        <v>-3.474062563522593</v>
      </c>
      <c r="T99" s="178" t="s">
        <v>79</v>
      </c>
      <c r="V99" s="94"/>
      <c r="W99" s="94"/>
      <c r="X99" s="94"/>
      <c r="Y99" s="94"/>
      <c r="Z99" s="94"/>
    </row>
    <row r="100" spans="1:26" s="14" customFormat="1" ht="13.5" customHeight="1">
      <c r="A100" s="82" t="s">
        <v>37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>
        <f t="shared" si="32"/>
        <v>-8.04125</v>
      </c>
      <c r="L100" s="36">
        <f t="shared" si="32"/>
        <v>-8.003264059891979</v>
      </c>
      <c r="M100" s="36">
        <f t="shared" si="29"/>
        <v>-8.067842156611995</v>
      </c>
      <c r="N100" s="39">
        <f t="shared" si="30"/>
        <v>-8.510842156611997</v>
      </c>
      <c r="O100" s="197">
        <f t="shared" si="33"/>
        <v>-7.724842156611994</v>
      </c>
      <c r="P100" s="279">
        <f t="shared" si="34"/>
        <v>-7.1052115174852615</v>
      </c>
      <c r="Q100" s="197">
        <f t="shared" si="31"/>
        <v>-6.806291249763069</v>
      </c>
      <c r="R100" s="197">
        <f t="shared" si="35"/>
        <v>-5.735748298857336</v>
      </c>
      <c r="S100" s="197">
        <f t="shared" si="36"/>
        <v>-4.700229097819522</v>
      </c>
      <c r="T100" s="179" t="s">
        <v>80</v>
      </c>
      <c r="V100" s="94"/>
      <c r="W100" s="94"/>
      <c r="X100" s="94"/>
      <c r="Y100" s="94"/>
      <c r="Z100" s="94"/>
    </row>
    <row r="101" spans="1:26" s="14" customFormat="1" ht="13.5" customHeight="1">
      <c r="A101" s="81" t="s">
        <v>62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>
        <f t="shared" si="32"/>
        <v>-4.67</v>
      </c>
      <c r="L101" s="37">
        <f t="shared" si="32"/>
        <v>-4.040339401659856</v>
      </c>
      <c r="M101" s="37">
        <f t="shared" si="29"/>
        <v>-4.593008392984286</v>
      </c>
      <c r="N101" s="98">
        <f t="shared" si="30"/>
        <v>-4.029008392984286</v>
      </c>
      <c r="O101" s="196">
        <f t="shared" si="33"/>
        <v>-3.720008392984286</v>
      </c>
      <c r="P101" s="278">
        <f t="shared" si="34"/>
        <v>-2.692496687114417</v>
      </c>
      <c r="Q101" s="196">
        <f t="shared" si="31"/>
        <v>-2.818587907475508</v>
      </c>
      <c r="R101" s="196">
        <f t="shared" si="35"/>
        <v>-2.9511752764553725</v>
      </c>
      <c r="S101" s="196">
        <f t="shared" si="36"/>
        <v>-2.733483621889348</v>
      </c>
      <c r="T101" s="178" t="s">
        <v>81</v>
      </c>
      <c r="V101" s="94"/>
      <c r="W101" s="94"/>
      <c r="X101" s="94"/>
      <c r="Y101" s="94"/>
      <c r="Z101" s="94"/>
    </row>
    <row r="102" spans="1:26" s="14" customFormat="1" ht="13.5" customHeight="1">
      <c r="A102" s="82" t="s">
        <v>51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>
        <f t="shared" si="32"/>
        <v>-1.06</v>
      </c>
      <c r="L102" s="36">
        <f t="shared" si="32"/>
        <v>-1.2541494166219853</v>
      </c>
      <c r="M102" s="36">
        <f t="shared" si="29"/>
        <v>-1.778536144928518</v>
      </c>
      <c r="N102" s="39">
        <f t="shared" si="30"/>
        <v>-2.4825361449285177</v>
      </c>
      <c r="O102" s="197">
        <f t="shared" si="33"/>
        <v>-2.540536144928518</v>
      </c>
      <c r="P102" s="279">
        <f t="shared" si="34"/>
        <v>-2.0366207940381917</v>
      </c>
      <c r="Q102" s="197">
        <f t="shared" si="31"/>
        <v>-1.7888243928113563</v>
      </c>
      <c r="R102" s="197">
        <f t="shared" si="35"/>
        <v>-2.0007298398626574</v>
      </c>
      <c r="S102" s="197">
        <f t="shared" si="36"/>
        <v>-1.9558804700131904</v>
      </c>
      <c r="T102" s="179" t="s">
        <v>70</v>
      </c>
      <c r="V102" s="94"/>
      <c r="W102" s="94"/>
      <c r="X102" s="94"/>
      <c r="Y102" s="94"/>
      <c r="Z102" s="94"/>
    </row>
    <row r="103" spans="1:26" s="14" customFormat="1" ht="13.5" customHeight="1">
      <c r="A103" s="81" t="s">
        <v>52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>
        <f t="shared" si="32"/>
        <v>1.5</v>
      </c>
      <c r="L103" s="37">
        <f t="shared" si="32"/>
        <v>-1.697797818739681</v>
      </c>
      <c r="M103" s="37">
        <f t="shared" si="29"/>
        <v>-1.4744242776656353</v>
      </c>
      <c r="N103" s="98">
        <f t="shared" si="30"/>
        <v>-1.472424277665635</v>
      </c>
      <c r="O103" s="196">
        <f t="shared" si="33"/>
        <v>-3.044424277665635</v>
      </c>
      <c r="P103" s="278">
        <f t="shared" si="34"/>
        <v>-2.977188905607895</v>
      </c>
      <c r="Q103" s="196">
        <f t="shared" si="31"/>
        <v>-2.8936268430421634</v>
      </c>
      <c r="R103" s="196">
        <f t="shared" si="35"/>
        <v>-3.485088864982422</v>
      </c>
      <c r="S103" s="196">
        <f t="shared" si="36"/>
        <v>-4.484518397024184</v>
      </c>
      <c r="T103" s="178" t="s">
        <v>82</v>
      </c>
      <c r="V103" s="94"/>
      <c r="W103" s="94"/>
      <c r="X103" s="94"/>
      <c r="Y103" s="94"/>
      <c r="Z103" s="94"/>
    </row>
    <row r="104" spans="1:26" s="14" customFormat="1" ht="13.5" customHeight="1">
      <c r="A104" s="82" t="s">
        <v>38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>
        <f t="shared" si="32"/>
        <v>-3.1987499999999995</v>
      </c>
      <c r="L104" s="36">
        <f t="shared" si="32"/>
        <v>-1.0392380432542077</v>
      </c>
      <c r="M104" s="143">
        <f t="shared" si="29"/>
        <v>-3.1766800561852313</v>
      </c>
      <c r="N104" s="143">
        <f t="shared" si="30"/>
        <v>-1.203680056185232</v>
      </c>
      <c r="O104" s="197">
        <f t="shared" si="33"/>
        <v>1.0403199438147681</v>
      </c>
      <c r="P104" s="279">
        <f t="shared" si="34"/>
        <v>2.061279069100415</v>
      </c>
      <c r="Q104" s="197">
        <f t="shared" si="31"/>
        <v>2.5243093852654583</v>
      </c>
      <c r="R104" s="197">
        <f t="shared" si="35"/>
        <v>2.886064824411692</v>
      </c>
      <c r="S104" s="197">
        <f t="shared" si="36"/>
        <v>2.4966514180984682</v>
      </c>
      <c r="T104" s="179" t="s">
        <v>82</v>
      </c>
      <c r="U104" s="90"/>
      <c r="V104" s="90"/>
      <c r="W104" s="90"/>
      <c r="X104" s="90"/>
      <c r="Y104" s="90"/>
      <c r="Z104" s="90"/>
    </row>
    <row r="105" spans="1:26" s="14" customFormat="1" ht="13.5" customHeight="1">
      <c r="A105" s="84" t="s">
        <v>21</v>
      </c>
      <c r="B105" s="85"/>
      <c r="C105" s="85"/>
      <c r="D105" s="85"/>
      <c r="E105" s="85"/>
      <c r="F105" s="85"/>
      <c r="G105" s="85"/>
      <c r="H105" s="85"/>
      <c r="I105" s="85"/>
      <c r="J105" s="86"/>
      <c r="K105" s="86">
        <f aca="true" t="shared" si="37" ref="K105:P105">MIN(K85:K104)</f>
        <v>-13.47625</v>
      </c>
      <c r="L105" s="86">
        <f t="shared" si="37"/>
        <v>-13.708830417689331</v>
      </c>
      <c r="M105" s="86">
        <f t="shared" si="37"/>
        <v>-11.202655201314048</v>
      </c>
      <c r="N105" s="86">
        <f t="shared" si="37"/>
        <v>-9.397963338677744</v>
      </c>
      <c r="O105" s="248">
        <f t="shared" si="37"/>
        <v>-7.724842156611994</v>
      </c>
      <c r="P105" s="280">
        <f t="shared" si="37"/>
        <v>-7.814488517993103</v>
      </c>
      <c r="Q105" s="248">
        <f>MIN(Q85:Q104)</f>
        <v>-8.161988611605883</v>
      </c>
      <c r="R105" s="248">
        <f>MIN(R85:R104)</f>
        <v>-7.546523673144968</v>
      </c>
      <c r="S105" s="248">
        <f>MIN(S85:S104)</f>
        <v>-6.2746337767029985</v>
      </c>
      <c r="T105" s="180" t="s">
        <v>21</v>
      </c>
      <c r="V105" s="94"/>
      <c r="W105" s="94"/>
      <c r="X105" s="94"/>
      <c r="Y105" s="94"/>
      <c r="Z105" s="94"/>
    </row>
    <row r="106" spans="1:26" s="138" customFormat="1" ht="13.5" customHeight="1">
      <c r="A106" s="134" t="s">
        <v>22</v>
      </c>
      <c r="B106" s="135"/>
      <c r="C106" s="135"/>
      <c r="D106" s="135"/>
      <c r="E106" s="135"/>
      <c r="F106" s="135"/>
      <c r="G106" s="135"/>
      <c r="H106" s="135"/>
      <c r="I106" s="135"/>
      <c r="J106" s="136"/>
      <c r="K106" s="136">
        <f aca="true" t="shared" si="38" ref="K106:P106">MAX(K85:K104)</f>
        <v>1.605</v>
      </c>
      <c r="L106" s="136">
        <f t="shared" si="38"/>
        <v>1.7581688191712672</v>
      </c>
      <c r="M106" s="136">
        <f t="shared" si="38"/>
        <v>0.6173698127802281</v>
      </c>
      <c r="N106" s="136">
        <f t="shared" si="38"/>
        <v>0.8433698127802278</v>
      </c>
      <c r="O106" s="249">
        <f t="shared" si="38"/>
        <v>1.311369812780228</v>
      </c>
      <c r="P106" s="281">
        <f t="shared" si="38"/>
        <v>2.061279069100415</v>
      </c>
      <c r="Q106" s="249">
        <f>MAX(Q85:Q104)</f>
        <v>2.5243093852654583</v>
      </c>
      <c r="R106" s="249">
        <f>MAX(R85:R104)</f>
        <v>2.886064824411692</v>
      </c>
      <c r="S106" s="249">
        <f>MAX(S85:S104)</f>
        <v>2.4966514180984682</v>
      </c>
      <c r="T106" s="181" t="s">
        <v>22</v>
      </c>
      <c r="V106" s="164"/>
      <c r="W106" s="164"/>
      <c r="X106" s="164"/>
      <c r="Y106" s="164"/>
      <c r="Z106" s="164"/>
    </row>
    <row r="107" spans="1:26" s="14" customFormat="1" ht="13.5" customHeight="1">
      <c r="A107" s="42"/>
      <c r="B107" s="39"/>
      <c r="C107" s="39"/>
      <c r="D107" s="39"/>
      <c r="E107" s="39"/>
      <c r="F107" s="39"/>
      <c r="G107" s="39"/>
      <c r="I107" s="15"/>
      <c r="J107" s="15"/>
      <c r="T107" s="182" t="s">
        <v>0</v>
      </c>
      <c r="V107" s="94"/>
      <c r="W107" s="94"/>
      <c r="X107" s="94"/>
      <c r="Y107" s="94"/>
      <c r="Z107" s="94"/>
    </row>
    <row r="108" spans="1:20" ht="13.5" customHeight="1">
      <c r="A108" s="92" t="s">
        <v>175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ht="13.5" customHeight="1">
      <c r="A109" s="92" t="s">
        <v>176</v>
      </c>
    </row>
  </sheetData>
  <sheetProtection/>
  <mergeCells count="19">
    <mergeCell ref="A16:H16"/>
    <mergeCell ref="A46:H46"/>
    <mergeCell ref="A48:H48"/>
    <mergeCell ref="A78:H78"/>
    <mergeCell ref="A80:H80"/>
    <mergeCell ref="A15:G15"/>
    <mergeCell ref="A45:G45"/>
    <mergeCell ref="A47:G47"/>
    <mergeCell ref="A77:G77"/>
    <mergeCell ref="A79:G79"/>
    <mergeCell ref="A14:H14"/>
    <mergeCell ref="B9:I9"/>
    <mergeCell ref="A13:G13"/>
    <mergeCell ref="A2:I2"/>
    <mergeCell ref="A3:G3"/>
    <mergeCell ref="A4:I4"/>
    <mergeCell ref="A5:G5"/>
    <mergeCell ref="B7:I7"/>
    <mergeCell ref="B8:I8"/>
  </mergeCells>
  <conditionalFormatting sqref="K87:K104 L85:S104 B85:K86">
    <cfRule type="cellIs" priority="23" dxfId="10" operator="equal" stopIfTrue="1">
      <formula>B$105</formula>
    </cfRule>
    <cfRule type="cellIs" priority="24" dxfId="10" operator="equal" stopIfTrue="1">
      <formula>B$106</formula>
    </cfRule>
  </conditionalFormatting>
  <conditionalFormatting sqref="B87:J104 B53:E72 G53:S72">
    <cfRule type="cellIs" priority="25" dxfId="10" operator="equal" stopIfTrue="1">
      <formula>B$73</formula>
    </cfRule>
    <cfRule type="cellIs" priority="26" dxfId="10" operator="equal" stopIfTrue="1">
      <formula>B$74</formula>
    </cfRule>
  </conditionalFormatting>
  <conditionalFormatting sqref="B21:S40">
    <cfRule type="cellIs" priority="27" dxfId="10" operator="equal" stopIfTrue="1">
      <formula>B$41</formula>
    </cfRule>
    <cfRule type="cellIs" priority="28" dxfId="10" operator="equal" stopIfTrue="1">
      <formula>B$42</formula>
    </cfRule>
  </conditionalFormatting>
  <conditionalFormatting sqref="F53:F72">
    <cfRule type="cellIs" priority="3" dxfId="10" operator="equal" stopIfTrue="1">
      <formula>F$73</formula>
    </cfRule>
    <cfRule type="cellIs" priority="4" dxfId="10" operator="equal" stopIfTrue="1">
      <formula>F$74</formula>
    </cfRule>
  </conditionalFormatting>
  <hyperlinks>
    <hyperlink ref="B12" r:id="rId1" display="www.idheap.ch/idheap.nsf/go/comparatif"/>
    <hyperlink ref="B44" r:id="rId2" display="www.idheap.ch/idheap.nsf/go/comparatif"/>
    <hyperlink ref="B76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7'!A45" display="&gt;&gt;&gt; Jährlicher Wert des Indikators - Valeur annuelle de l'indicateur"/>
    <hyperlink ref="B8:G8" location="'I7'!A77" display="&gt;&gt;&gt; Gleitender Mittelwert über 4 Jahre - Moyenne mobile sur 4 années"/>
    <hyperlink ref="B9:G9" location="'I7'!A109" display="&gt;&gt;&gt; Gleitender Mittelwert über 8 Jahre - Moyenne mobile sur 8 années"/>
    <hyperlink ref="B1" r:id="rId4" display="www.idheap.ch/idheap.nsf/go/comparatif"/>
    <hyperlink ref="B7:I7" location="K7_I7!M42" display="&gt;&gt;&gt; Jährlicher Wert der Kennzahl - Valeur annuelle de l'indicateur"/>
    <hyperlink ref="B8:I8" location="K7_I7!M74" display="&gt;&gt;&gt; Gleitender Mittelwert über 3 Jahre - Moyenne mobile sur 3 années"/>
    <hyperlink ref="B9:I9" location="K7_I7!M106" display="&gt;&gt;&gt; Gleitender Mittelwert über 8/10 Jahre - Moyenne mobile sur 8/10 années"/>
    <hyperlink ref="T43" location="K7_I7!A1" display=" &gt;&gt;&gt; Top"/>
    <hyperlink ref="T75" location="K7_I7!A1" display=" &gt;&gt;&gt; Top"/>
    <hyperlink ref="T107" location="K7_I7!A1" display=" &gt;&gt;&gt; Top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9" r:id="rId5"/>
  <rowBreaks count="2" manualBreakCount="2">
    <brk id="43" max="14" man="1"/>
    <brk id="7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109"/>
  <sheetViews>
    <sheetView showGridLines="0" tabSelected="1" zoomScalePageLayoutView="0" workbookViewId="0" topLeftCell="A1">
      <selection activeCell="A1" sqref="A1"/>
    </sheetView>
  </sheetViews>
  <sheetFormatPr defaultColWidth="11.421875" defaultRowHeight="13.5" customHeight="1"/>
  <cols>
    <col min="1" max="1" width="22.421875" style="43" customWidth="1"/>
    <col min="2" max="7" width="11.7109375" style="4" customWidth="1"/>
    <col min="8" max="8" width="11.7109375" style="7" customWidth="1"/>
    <col min="9" max="10" width="11.7109375" style="15" customWidth="1"/>
    <col min="11" max="20" width="11.7109375" style="7" customWidth="1"/>
    <col min="21" max="21" width="3.7109375" style="14" customWidth="1"/>
    <col min="22" max="26" width="12.7109375" style="94" customWidth="1"/>
    <col min="27" max="16384" width="11.421875" style="7" customWidth="1"/>
  </cols>
  <sheetData>
    <row r="1" spans="1:29" ht="13.5" customHeight="1">
      <c r="A1" s="1" t="str">
        <f>Intro!K14</f>
        <v>K8/I8</v>
      </c>
      <c r="B1" s="2" t="str">
        <f>Intro!$C$22</f>
        <v>www.unil.ch/idheap/comparatif</v>
      </c>
      <c r="C1" s="3"/>
      <c r="I1" s="5" t="str">
        <f>Intro!$C$20</f>
        <v>© IDHEAP</v>
      </c>
      <c r="J1" s="5" t="str">
        <f>Intro!$C$21</f>
        <v>Update :</v>
      </c>
      <c r="K1" s="6">
        <f ca="1">NOW()</f>
        <v>43090.7927556713</v>
      </c>
      <c r="U1" s="7"/>
      <c r="V1" s="15"/>
      <c r="W1" s="15"/>
      <c r="X1" s="15"/>
      <c r="Y1" s="15"/>
      <c r="Z1" s="15"/>
      <c r="AA1" s="8"/>
      <c r="AB1" s="8"/>
      <c r="AC1" s="8"/>
    </row>
    <row r="2" spans="1:26" ht="13.5" customHeight="1">
      <c r="A2" s="293" t="str">
        <f>Intro!I14</f>
        <v>Durchschnittliche Schuldzinsen</v>
      </c>
      <c r="B2" s="293"/>
      <c r="C2" s="293"/>
      <c r="D2" s="293"/>
      <c r="E2" s="293"/>
      <c r="F2" s="295"/>
      <c r="G2" s="295"/>
      <c r="H2" s="295"/>
      <c r="I2" s="295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15"/>
      <c r="V2" s="97"/>
      <c r="W2" s="97"/>
      <c r="X2" s="97"/>
      <c r="Y2" s="97"/>
      <c r="Z2" s="97"/>
    </row>
    <row r="3" spans="1:26" ht="13.5" customHeight="1" thickBot="1">
      <c r="A3" s="292" t="s">
        <v>174</v>
      </c>
      <c r="B3" s="292"/>
      <c r="C3" s="292"/>
      <c r="D3" s="292"/>
      <c r="E3" s="292"/>
      <c r="F3" s="292"/>
      <c r="G3" s="292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5"/>
      <c r="V3" s="97"/>
      <c r="W3" s="97"/>
      <c r="X3" s="97"/>
      <c r="Y3" s="97"/>
      <c r="Z3" s="97"/>
    </row>
    <row r="4" spans="1:26" ht="13.5" customHeight="1" thickTop="1">
      <c r="A4" s="293" t="str">
        <f>Intro!J14</f>
        <v>Intérêt moyen de la dette</v>
      </c>
      <c r="B4" s="293"/>
      <c r="C4" s="293"/>
      <c r="D4" s="293"/>
      <c r="E4" s="293"/>
      <c r="F4" s="296"/>
      <c r="G4" s="296"/>
      <c r="H4" s="296"/>
      <c r="I4" s="296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5"/>
      <c r="V4" s="97"/>
      <c r="W4" s="97"/>
      <c r="X4" s="97"/>
      <c r="Y4" s="97"/>
      <c r="Z4" s="97"/>
    </row>
    <row r="5" spans="1:20" ht="13.5" customHeight="1" thickBot="1">
      <c r="A5" s="292" t="s">
        <v>17</v>
      </c>
      <c r="B5" s="292"/>
      <c r="C5" s="292"/>
      <c r="D5" s="292"/>
      <c r="E5" s="292"/>
      <c r="F5" s="292"/>
      <c r="G5" s="292"/>
      <c r="H5" s="9"/>
      <c r="I5" s="9"/>
      <c r="J5" s="9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6" s="14" customFormat="1" ht="13.5" customHeight="1" thickBot="1" thickTop="1">
      <c r="A6" s="11"/>
      <c r="B6" s="11"/>
      <c r="C6" s="11"/>
      <c r="D6" s="11"/>
      <c r="E6" s="11"/>
      <c r="F6" s="12"/>
      <c r="G6" s="12"/>
      <c r="H6" s="12"/>
      <c r="I6" s="13"/>
      <c r="J6" s="15"/>
      <c r="U6" s="15"/>
      <c r="V6" s="97"/>
      <c r="W6" s="97"/>
      <c r="X6" s="97"/>
      <c r="Y6" s="97"/>
      <c r="Z6" s="97"/>
    </row>
    <row r="7" spans="1:20" ht="13.5" customHeight="1" thickBot="1" thickTop="1">
      <c r="A7" s="7"/>
      <c r="B7" s="291" t="s">
        <v>169</v>
      </c>
      <c r="C7" s="291"/>
      <c r="D7" s="291"/>
      <c r="E7" s="291"/>
      <c r="F7" s="291"/>
      <c r="G7" s="291"/>
      <c r="H7" s="291"/>
      <c r="I7" s="291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3.5" customHeight="1" thickBot="1" thickTop="1">
      <c r="A8" s="7"/>
      <c r="B8" s="291" t="s">
        <v>67</v>
      </c>
      <c r="C8" s="291"/>
      <c r="D8" s="291"/>
      <c r="E8" s="291"/>
      <c r="F8" s="291"/>
      <c r="G8" s="291"/>
      <c r="H8" s="291"/>
      <c r="I8" s="291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3.5" customHeight="1" thickBot="1" thickTop="1">
      <c r="A9" s="7"/>
      <c r="B9" s="291" t="s">
        <v>68</v>
      </c>
      <c r="C9" s="291"/>
      <c r="D9" s="291"/>
      <c r="E9" s="291"/>
      <c r="F9" s="291"/>
      <c r="G9" s="291"/>
      <c r="H9" s="291"/>
      <c r="I9" s="291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6" s="22" customFormat="1" ht="13.5" customHeight="1" thickTop="1">
      <c r="A10" s="18"/>
      <c r="B10" s="19"/>
      <c r="C10" s="20"/>
      <c r="D10" s="20"/>
      <c r="E10" s="20"/>
      <c r="F10" s="20"/>
      <c r="G10" s="20"/>
      <c r="I10" s="15"/>
      <c r="J10" s="15"/>
      <c r="V10" s="74"/>
      <c r="W10" s="74"/>
      <c r="X10" s="74"/>
      <c r="Y10" s="74"/>
      <c r="Z10" s="74"/>
    </row>
    <row r="11" spans="1:26" s="22" customFormat="1" ht="13.5" customHeight="1">
      <c r="A11" s="18"/>
      <c r="B11" s="19"/>
      <c r="C11" s="20"/>
      <c r="D11" s="20"/>
      <c r="E11" s="20"/>
      <c r="F11" s="20"/>
      <c r="G11" s="20"/>
      <c r="I11" s="15"/>
      <c r="J11" s="15"/>
      <c r="V11" s="74"/>
      <c r="W11" s="74"/>
      <c r="X11" s="74"/>
      <c r="Y11" s="74"/>
      <c r="Z11" s="74"/>
    </row>
    <row r="12" spans="1:26" s="14" customFormat="1" ht="13.5" customHeight="1">
      <c r="A12" s="1" t="str">
        <f>+$A$1</f>
        <v>K8/I8</v>
      </c>
      <c r="B12" s="2" t="str">
        <f>+$B$1</f>
        <v>www.unil.ch/idheap/comparatif</v>
      </c>
      <c r="C12" s="3"/>
      <c r="D12" s="4"/>
      <c r="E12" s="4"/>
      <c r="F12" s="5"/>
      <c r="G12" s="5"/>
      <c r="I12" s="5" t="str">
        <f>Intro!$C$20</f>
        <v>© IDHEAP</v>
      </c>
      <c r="J12" s="5" t="str">
        <f>Intro!$C$21</f>
        <v>Update :</v>
      </c>
      <c r="K12" s="6">
        <f ca="1">NOW()</f>
        <v>43090.7927556713</v>
      </c>
      <c r="V12" s="94"/>
      <c r="W12" s="94"/>
      <c r="X12" s="94"/>
      <c r="Y12" s="94"/>
      <c r="Z12" s="94"/>
    </row>
    <row r="13" spans="1:26" s="14" customFormat="1" ht="13.5" customHeight="1">
      <c r="A13" s="293" t="str">
        <f>$A$2</f>
        <v>Durchschnittliche Schuldzinsen</v>
      </c>
      <c r="B13" s="293"/>
      <c r="C13" s="293"/>
      <c r="D13" s="293"/>
      <c r="E13" s="293"/>
      <c r="F13" s="295"/>
      <c r="G13" s="295"/>
      <c r="H13" s="295"/>
      <c r="I13" s="295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V13" s="94"/>
      <c r="W13" s="94"/>
      <c r="X13" s="94"/>
      <c r="Y13" s="94"/>
      <c r="Z13" s="94"/>
    </row>
    <row r="14" spans="1:26" s="14" customFormat="1" ht="13.5" customHeight="1" thickBot="1">
      <c r="A14" s="292" t="str">
        <f>A$3</f>
        <v>Passivzinsen in % des Durchschnitts der Bruttoschulden zu Beginn und am Ende des Rechnungsjahres</v>
      </c>
      <c r="B14" s="292"/>
      <c r="C14" s="292"/>
      <c r="D14" s="292"/>
      <c r="E14" s="292"/>
      <c r="F14" s="292"/>
      <c r="G14" s="292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94"/>
      <c r="W14" s="94"/>
      <c r="X14" s="94"/>
      <c r="Y14" s="94"/>
      <c r="Z14" s="94"/>
    </row>
    <row r="15" spans="1:26" s="14" customFormat="1" ht="13.5" customHeight="1" thickTop="1">
      <c r="A15" s="293" t="str">
        <f>$A$4</f>
        <v>Intérêt moyen de la dette</v>
      </c>
      <c r="B15" s="293"/>
      <c r="C15" s="293"/>
      <c r="D15" s="293"/>
      <c r="E15" s="293"/>
      <c r="F15" s="296"/>
      <c r="G15" s="296"/>
      <c r="H15" s="296"/>
      <c r="I15" s="296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V15" s="94"/>
      <c r="W15" s="94"/>
      <c r="X15" s="94"/>
      <c r="Y15" s="94"/>
      <c r="Z15" s="94"/>
    </row>
    <row r="16" spans="1:20" ht="13.5" customHeight="1" thickBot="1">
      <c r="A16" s="292" t="s">
        <v>17</v>
      </c>
      <c r="B16" s="292"/>
      <c r="C16" s="292"/>
      <c r="D16" s="292"/>
      <c r="E16" s="292"/>
      <c r="F16" s="292"/>
      <c r="G16" s="292"/>
      <c r="H16" s="9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3.5" customHeight="1" thickTop="1">
      <c r="A17" s="24"/>
      <c r="B17" s="19"/>
      <c r="C17" s="20"/>
      <c r="D17" s="20"/>
      <c r="E17" s="20"/>
      <c r="F17" s="20"/>
      <c r="G17" s="20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9" ht="13.5" customHeight="1">
      <c r="A18" s="25" t="s">
        <v>2</v>
      </c>
      <c r="B18" s="26" t="s">
        <v>170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V18" s="99" t="s">
        <v>47</v>
      </c>
      <c r="W18" s="99" t="s">
        <v>47</v>
      </c>
      <c r="X18" s="262" t="s">
        <v>47</v>
      </c>
      <c r="Y18" s="264" t="s">
        <v>47</v>
      </c>
      <c r="Z18" s="264" t="s">
        <v>47</v>
      </c>
      <c r="AA18" s="264" t="s">
        <v>47</v>
      </c>
      <c r="AB18" s="264" t="s">
        <v>47</v>
      </c>
      <c r="AC18" s="264" t="s">
        <v>47</v>
      </c>
    </row>
    <row r="19" spans="1:29" ht="13.5" customHeight="1">
      <c r="A19" s="25" t="s">
        <v>3</v>
      </c>
      <c r="B19" s="30"/>
      <c r="C19" s="30"/>
      <c r="D19" s="30">
        <v>2001</v>
      </c>
      <c r="E19" s="30">
        <f>+D19+1</f>
        <v>2002</v>
      </c>
      <c r="F19" s="30">
        <f>+E19+1</f>
        <v>2003</v>
      </c>
      <c r="G19" s="30">
        <f>+F19+1</f>
        <v>2004</v>
      </c>
      <c r="H19" s="30">
        <f>+G19+1</f>
        <v>2005</v>
      </c>
      <c r="I19" s="31">
        <f>+H19+1</f>
        <v>2006</v>
      </c>
      <c r="J19" s="30">
        <v>2007</v>
      </c>
      <c r="K19" s="30">
        <v>2008</v>
      </c>
      <c r="L19" s="31">
        <v>2009</v>
      </c>
      <c r="M19" s="194">
        <v>2010</v>
      </c>
      <c r="N19" s="194">
        <v>2011</v>
      </c>
      <c r="O19" s="230">
        <v>2012</v>
      </c>
      <c r="P19" s="70">
        <v>2013</v>
      </c>
      <c r="Q19" s="230">
        <v>2014</v>
      </c>
      <c r="R19" s="70">
        <v>2015</v>
      </c>
      <c r="S19" s="230">
        <v>2016</v>
      </c>
      <c r="T19" s="176"/>
      <c r="V19" s="30" t="s">
        <v>54</v>
      </c>
      <c r="W19" s="30" t="s">
        <v>63</v>
      </c>
      <c r="X19" s="31" t="s">
        <v>177</v>
      </c>
      <c r="Y19" s="194" t="s">
        <v>180</v>
      </c>
      <c r="Z19" s="194" t="s">
        <v>183</v>
      </c>
      <c r="AA19" s="194" t="s">
        <v>184</v>
      </c>
      <c r="AB19" s="70" t="s">
        <v>187</v>
      </c>
      <c r="AC19" s="70" t="s">
        <v>191</v>
      </c>
    </row>
    <row r="20" spans="1:29" ht="13.5" customHeight="1">
      <c r="A20" s="32"/>
      <c r="B20" s="34"/>
      <c r="C20" s="34"/>
      <c r="D20" s="34"/>
      <c r="E20" s="34"/>
      <c r="F20" s="34"/>
      <c r="G20" s="34"/>
      <c r="H20" s="34"/>
      <c r="I20" s="35"/>
      <c r="J20" s="73"/>
      <c r="K20" s="73"/>
      <c r="L20" s="73"/>
      <c r="M20" s="195"/>
      <c r="N20" s="195"/>
      <c r="O20" s="231"/>
      <c r="P20" s="73"/>
      <c r="Q20" s="231"/>
      <c r="R20" s="73"/>
      <c r="S20" s="231"/>
      <c r="T20" s="177"/>
      <c r="V20" s="218"/>
      <c r="W20" s="218"/>
      <c r="X20" s="218"/>
      <c r="Y20" s="74"/>
      <c r="Z20" s="74"/>
      <c r="AA20" s="74"/>
      <c r="AB20" s="74"/>
      <c r="AC20" s="74"/>
    </row>
    <row r="21" spans="1:29" ht="13.5" customHeight="1">
      <c r="A21" s="81" t="s">
        <v>27</v>
      </c>
      <c r="B21" s="37"/>
      <c r="C21" s="37"/>
      <c r="D21" s="37">
        <v>4.21</v>
      </c>
      <c r="E21" s="37">
        <v>4.01</v>
      </c>
      <c r="F21" s="37">
        <v>3.65</v>
      </c>
      <c r="G21" s="37">
        <v>3.28</v>
      </c>
      <c r="H21" s="37">
        <v>3.22</v>
      </c>
      <c r="I21" s="37">
        <v>3.01</v>
      </c>
      <c r="J21" s="37">
        <v>2.81</v>
      </c>
      <c r="K21" s="37">
        <v>2.99</v>
      </c>
      <c r="L21" s="98">
        <v>2.8931909390293384</v>
      </c>
      <c r="M21" s="196">
        <v>2.6250090609495054</v>
      </c>
      <c r="N21" s="196">
        <v>2.51</v>
      </c>
      <c r="O21" s="232">
        <v>2.6</v>
      </c>
      <c r="P21" s="98">
        <v>2.2814192937152122</v>
      </c>
      <c r="Q21" s="232">
        <v>1.9635763881538493</v>
      </c>
      <c r="R21" s="98">
        <v>1.9329185884483204</v>
      </c>
      <c r="S21" s="232">
        <v>1.7352825408382258</v>
      </c>
      <c r="T21" s="178" t="s">
        <v>69</v>
      </c>
      <c r="V21" s="184">
        <f>AVEDEV(E21:L21)</f>
        <v>0.3103258494659994</v>
      </c>
      <c r="W21" s="184">
        <f>AVEDEV(D21:M21)</f>
        <v>0.4141440000016924</v>
      </c>
      <c r="X21" s="184">
        <f>AVEDEV(E21:N21)</f>
        <v>0.35214400000169255</v>
      </c>
      <c r="Y21" s="184">
        <f>AVEDEV(F21:O21)</f>
        <v>0.2711800000021156</v>
      </c>
      <c r="Z21" s="252">
        <f>AVEDEV(G21:P21)</f>
        <v>0.2566762584364621</v>
      </c>
      <c r="AA21" s="252">
        <f>AVEDEV(H21:Q21)</f>
        <v>0.2943186196210772</v>
      </c>
      <c r="AB21" s="252">
        <f aca="true" t="shared" si="0" ref="AB21:AC36">AVEDEV(I21:R21)</f>
        <v>0.3117062875602216</v>
      </c>
      <c r="AC21" s="252">
        <f t="shared" si="0"/>
        <v>0.3646723826596345</v>
      </c>
    </row>
    <row r="22" spans="1:29" ht="13.5" customHeight="1">
      <c r="A22" s="82" t="s">
        <v>28</v>
      </c>
      <c r="B22" s="38"/>
      <c r="C22" s="38"/>
      <c r="D22" s="38">
        <v>6.08</v>
      </c>
      <c r="E22" s="38">
        <v>5.82</v>
      </c>
      <c r="F22" s="38">
        <v>3.39</v>
      </c>
      <c r="G22" s="38">
        <v>2.98</v>
      </c>
      <c r="H22" s="38">
        <v>2.49</v>
      </c>
      <c r="I22" s="38">
        <v>3</v>
      </c>
      <c r="J22" s="38">
        <v>3.03</v>
      </c>
      <c r="K22" s="38">
        <v>2.95</v>
      </c>
      <c r="L22" s="39">
        <v>2.7955733678524792</v>
      </c>
      <c r="M22" s="197">
        <v>2.771304077710966</v>
      </c>
      <c r="N22" s="197">
        <v>2.39</v>
      </c>
      <c r="O22" s="233">
        <v>2.28</v>
      </c>
      <c r="P22" s="39">
        <v>2.1069351594946815</v>
      </c>
      <c r="Q22" s="233">
        <v>2.173836256288457</v>
      </c>
      <c r="R22" s="39">
        <v>2.2525514865619494</v>
      </c>
      <c r="S22" s="233">
        <v>2.0654638237304623</v>
      </c>
      <c r="T22" s="179" t="s">
        <v>70</v>
      </c>
      <c r="V22" s="185">
        <f aca="true" t="shared" si="1" ref="V22:V42">AVEDEV(E22:L22)</f>
        <v>0.6490266645092202</v>
      </c>
      <c r="W22" s="185">
        <f aca="true" t="shared" si="2" ref="W22:X42">AVEDEV(D22:M22)</f>
        <v>0.9677249021774623</v>
      </c>
      <c r="X22" s="185">
        <f t="shared" si="2"/>
        <v>0.5773249021774624</v>
      </c>
      <c r="Y22" s="253">
        <f aca="true" t="shared" si="3" ref="Y22:AA42">AVEDEV(F22:O22)</f>
        <v>0.2623122554436555</v>
      </c>
      <c r="Z22" s="253">
        <f t="shared" si="3"/>
        <v>0.2901179765057138</v>
      </c>
      <c r="AA22" s="253">
        <f t="shared" si="3"/>
        <v>0.31061060297803067</v>
      </c>
      <c r="AB22" s="253">
        <f t="shared" si="0"/>
        <v>0.3343554543218358</v>
      </c>
      <c r="AC22" s="253">
        <f t="shared" si="0"/>
        <v>0.32412235538156947</v>
      </c>
    </row>
    <row r="23" spans="1:29" ht="13.5" customHeight="1">
      <c r="A23" s="81" t="s">
        <v>181</v>
      </c>
      <c r="B23" s="37"/>
      <c r="C23" s="37"/>
      <c r="D23" s="37">
        <v>4.53</v>
      </c>
      <c r="E23" s="37">
        <v>4.12</v>
      </c>
      <c r="F23" s="37">
        <v>3.81</v>
      </c>
      <c r="G23" s="37">
        <v>3.46</v>
      </c>
      <c r="H23" s="37">
        <v>3.28</v>
      </c>
      <c r="I23" s="37">
        <v>3.06</v>
      </c>
      <c r="J23" s="37">
        <v>3.07</v>
      </c>
      <c r="K23" s="37">
        <v>2.91</v>
      </c>
      <c r="L23" s="98">
        <v>2.8749334283695345</v>
      </c>
      <c r="M23" s="196">
        <v>2.7497412280133173</v>
      </c>
      <c r="N23" s="196"/>
      <c r="O23" s="232"/>
      <c r="P23" s="98"/>
      <c r="Q23" s="232"/>
      <c r="R23" s="98"/>
      <c r="S23" s="232"/>
      <c r="T23" s="178" t="s">
        <v>70</v>
      </c>
      <c r="V23" s="184">
        <f t="shared" si="1"/>
        <v>0.3551624910903562</v>
      </c>
      <c r="W23" s="184">
        <f t="shared" si="2"/>
        <v>0.47482602748937197</v>
      </c>
      <c r="X23" s="184"/>
      <c r="Y23" s="252">
        <f t="shared" si="3"/>
        <v>0.2736242509641076</v>
      </c>
      <c r="Z23" s="252">
        <f t="shared" si="3"/>
        <v>0.18250209691708535</v>
      </c>
      <c r="AA23" s="252">
        <f t="shared" si="3"/>
        <v>0.14588755726952463</v>
      </c>
      <c r="AB23" s="252">
        <f t="shared" si="0"/>
        <v>0.1056520549787436</v>
      </c>
      <c r="AC23" s="252">
        <f t="shared" si="0"/>
        <v>0.08883133590428705</v>
      </c>
    </row>
    <row r="24" spans="1:29" ht="13.5" customHeight="1">
      <c r="A24" s="82" t="s">
        <v>29</v>
      </c>
      <c r="B24" s="38"/>
      <c r="C24" s="38"/>
      <c r="D24" s="38">
        <v>4.03</v>
      </c>
      <c r="E24" s="38">
        <v>3.89</v>
      </c>
      <c r="F24" s="38">
        <v>3.74</v>
      </c>
      <c r="G24" s="38">
        <v>3.63</v>
      </c>
      <c r="H24" s="38">
        <v>3.47</v>
      </c>
      <c r="I24" s="38">
        <v>3.33</v>
      </c>
      <c r="J24" s="38">
        <v>3.17</v>
      </c>
      <c r="K24" s="38">
        <v>3.12</v>
      </c>
      <c r="L24" s="39">
        <v>2.792101806354144</v>
      </c>
      <c r="M24" s="197">
        <v>2.6327646006248586</v>
      </c>
      <c r="N24" s="197">
        <v>2.56</v>
      </c>
      <c r="O24" s="233">
        <v>2.42</v>
      </c>
      <c r="P24" s="39">
        <v>2.086221736401734</v>
      </c>
      <c r="Q24" s="233">
        <v>2.031741313367827</v>
      </c>
      <c r="R24" s="39">
        <v>1.7829183673469386</v>
      </c>
      <c r="S24" s="233">
        <v>1.7396419144893112</v>
      </c>
      <c r="T24" s="179" t="s">
        <v>71</v>
      </c>
      <c r="V24" s="185">
        <f t="shared" si="1"/>
        <v>0.28973727420573203</v>
      </c>
      <c r="W24" s="185">
        <f t="shared" si="2"/>
        <v>0.3715133593020998</v>
      </c>
      <c r="X24" s="185">
        <f t="shared" si="2"/>
        <v>0.3785133593020998</v>
      </c>
      <c r="Y24" s="253">
        <f t="shared" si="3"/>
        <v>0.3882160311625197</v>
      </c>
      <c r="Z24" s="253">
        <f t="shared" si="3"/>
        <v>0.42289118566192635</v>
      </c>
      <c r="AA24" s="253">
        <f t="shared" si="3"/>
        <v>0.4151374155959725</v>
      </c>
      <c r="AB24" s="253">
        <f t="shared" si="0"/>
        <v>0.4163984989862503</v>
      </c>
      <c r="AC24" s="253">
        <f t="shared" si="0"/>
        <v>0.42143430753731914</v>
      </c>
    </row>
    <row r="25" spans="1:29" ht="13.5" customHeight="1">
      <c r="A25" s="81" t="s">
        <v>30</v>
      </c>
      <c r="B25" s="37"/>
      <c r="C25" s="37"/>
      <c r="D25" s="37">
        <v>4.15</v>
      </c>
      <c r="E25" s="37">
        <v>4.81</v>
      </c>
      <c r="F25" s="37">
        <v>4.58</v>
      </c>
      <c r="G25" s="37">
        <v>4.18</v>
      </c>
      <c r="H25" s="37">
        <v>4.53</v>
      </c>
      <c r="I25" s="37">
        <v>4.21</v>
      </c>
      <c r="J25" s="37">
        <v>3.91</v>
      </c>
      <c r="K25" s="37">
        <v>3.94</v>
      </c>
      <c r="L25" s="98">
        <v>3.7318922548875277</v>
      </c>
      <c r="M25" s="196">
        <v>3.3169141559567827</v>
      </c>
      <c r="N25" s="196">
        <v>3.08</v>
      </c>
      <c r="O25" s="232">
        <v>2.91</v>
      </c>
      <c r="P25" s="98">
        <v>2.5867892377416846</v>
      </c>
      <c r="Q25" s="232">
        <v>2.3475039595742464</v>
      </c>
      <c r="R25" s="98">
        <v>2.244027272974363</v>
      </c>
      <c r="S25" s="232">
        <v>1.9953205332968866</v>
      </c>
      <c r="T25" s="178" t="s">
        <v>72</v>
      </c>
      <c r="V25" s="184">
        <f t="shared" si="1"/>
        <v>0.30263510110429437</v>
      </c>
      <c r="W25" s="184">
        <f t="shared" si="2"/>
        <v>0.3289432306986827</v>
      </c>
      <c r="X25" s="184">
        <f t="shared" si="2"/>
        <v>0.43311935891556885</v>
      </c>
      <c r="Y25" s="252">
        <f t="shared" si="3"/>
        <v>0.4633432306986828</v>
      </c>
      <c r="Z25" s="252">
        <f t="shared" si="3"/>
        <v>0.5329069731471862</v>
      </c>
      <c r="AA25" s="252">
        <f t="shared" si="3"/>
        <v>0.6080684901614815</v>
      </c>
      <c r="AB25" s="252">
        <f t="shared" si="0"/>
        <v>0.5940485940554016</v>
      </c>
      <c r="AC25" s="252">
        <f t="shared" si="0"/>
        <v>0.589516540725713</v>
      </c>
    </row>
    <row r="26" spans="1:29" ht="13.5" customHeight="1">
      <c r="A26" s="82" t="s">
        <v>48</v>
      </c>
      <c r="B26" s="38"/>
      <c r="C26" s="38"/>
      <c r="D26" s="38">
        <v>2.95</v>
      </c>
      <c r="E26" s="38">
        <v>2.87</v>
      </c>
      <c r="F26" s="38">
        <v>2.66</v>
      </c>
      <c r="G26" s="38">
        <v>2.64</v>
      </c>
      <c r="H26" s="38">
        <v>2.67</v>
      </c>
      <c r="I26" s="38">
        <v>2.75</v>
      </c>
      <c r="J26" s="38">
        <v>3.57</v>
      </c>
      <c r="K26" s="38">
        <v>2.91</v>
      </c>
      <c r="L26" s="39">
        <v>3.2728020171780594</v>
      </c>
      <c r="M26" s="197">
        <v>3.30362084552692</v>
      </c>
      <c r="N26" s="197">
        <v>2.91</v>
      </c>
      <c r="O26" s="233">
        <v>1.97</v>
      </c>
      <c r="P26" s="39">
        <v>2.114203618761048</v>
      </c>
      <c r="Q26" s="233">
        <v>1.9228240336111553</v>
      </c>
      <c r="R26" s="39">
        <v>1.5838891169314078</v>
      </c>
      <c r="S26" s="233">
        <v>1.598819703631566</v>
      </c>
      <c r="T26" s="179" t="s">
        <v>78</v>
      </c>
      <c r="V26" s="185">
        <f t="shared" si="1"/>
        <v>0.251775378220886</v>
      </c>
      <c r="W26" s="185">
        <f t="shared" si="2"/>
        <v>0.2534992007786969</v>
      </c>
      <c r="X26" s="185">
        <f t="shared" si="2"/>
        <v>0.2558992007786971</v>
      </c>
      <c r="Y26" s="253">
        <f t="shared" si="3"/>
        <v>0.32764228627049796</v>
      </c>
      <c r="Z26" s="253">
        <f t="shared" si="3"/>
        <v>0.3822219243943932</v>
      </c>
      <c r="AA26" s="253">
        <f t="shared" si="3"/>
        <v>0.45607051073173394</v>
      </c>
      <c r="AB26" s="253">
        <f t="shared" si="0"/>
        <v>0.586403816699965</v>
      </c>
      <c r="AC26" s="253">
        <f t="shared" si="0"/>
        <v>0.6776686389769802</v>
      </c>
    </row>
    <row r="27" spans="1:29" ht="13.5" customHeight="1">
      <c r="A27" s="81" t="s">
        <v>49</v>
      </c>
      <c r="B27" s="37"/>
      <c r="C27" s="37"/>
      <c r="D27" s="37">
        <v>5.66</v>
      </c>
      <c r="E27" s="37">
        <v>5.63</v>
      </c>
      <c r="F27" s="37">
        <v>4.93</v>
      </c>
      <c r="G27" s="37">
        <v>3.93</v>
      </c>
      <c r="H27" s="37">
        <v>3.77</v>
      </c>
      <c r="I27" s="37">
        <v>3.45</v>
      </c>
      <c r="J27" s="37">
        <v>3.64</v>
      </c>
      <c r="K27" s="37">
        <v>3.78</v>
      </c>
      <c r="L27" s="98">
        <v>2.736995789974294</v>
      </c>
      <c r="M27" s="196">
        <v>2.614205885619974</v>
      </c>
      <c r="N27" s="196">
        <v>2.94</v>
      </c>
      <c r="O27" s="232">
        <v>3.1</v>
      </c>
      <c r="P27" s="98">
        <v>3.1068391024940714</v>
      </c>
      <c r="Q27" s="232">
        <v>3.2335679128876276</v>
      </c>
      <c r="R27" s="98">
        <v>1.701416613138686</v>
      </c>
      <c r="S27" s="232">
        <v>0.6835349512195122</v>
      </c>
      <c r="T27" s="178" t="s">
        <v>73</v>
      </c>
      <c r="V27" s="184">
        <f t="shared" si="1"/>
        <v>0.6483127631266066</v>
      </c>
      <c r="W27" s="184">
        <f t="shared" si="2"/>
        <v>0.8355278994643438</v>
      </c>
      <c r="X27" s="184">
        <f t="shared" si="2"/>
        <v>0.6658798324405731</v>
      </c>
      <c r="Y27" s="252">
        <f t="shared" si="3"/>
        <v>0.520879832440573</v>
      </c>
      <c r="Z27" s="252">
        <f t="shared" si="3"/>
        <v>0.4071959221911661</v>
      </c>
      <c r="AA27" s="252">
        <f t="shared" si="3"/>
        <v>0.3382713047219227</v>
      </c>
      <c r="AB27" s="252">
        <f t="shared" si="0"/>
        <v>0.42571836658258155</v>
      </c>
      <c r="AC27" s="252">
        <f t="shared" si="0"/>
        <v>0.6556941724362398</v>
      </c>
    </row>
    <row r="28" spans="1:29" ht="13.5" customHeight="1">
      <c r="A28" s="82" t="s">
        <v>31</v>
      </c>
      <c r="B28" s="38"/>
      <c r="C28" s="38"/>
      <c r="D28" s="38">
        <v>4.02</v>
      </c>
      <c r="E28" s="38">
        <v>3.87</v>
      </c>
      <c r="F28" s="38">
        <v>3.65</v>
      </c>
      <c r="G28" s="38">
        <v>3.69</v>
      </c>
      <c r="H28" s="38">
        <v>3.43</v>
      </c>
      <c r="I28" s="38">
        <v>3.37</v>
      </c>
      <c r="J28" s="38">
        <v>3.4</v>
      </c>
      <c r="K28" s="38">
        <v>3.34</v>
      </c>
      <c r="L28" s="39">
        <v>3.2278176809372545</v>
      </c>
      <c r="M28" s="197">
        <v>2.8503042753612235</v>
      </c>
      <c r="N28" s="197">
        <v>2.43</v>
      </c>
      <c r="O28" s="233">
        <v>2.3</v>
      </c>
      <c r="P28" s="39">
        <v>1.9731595835225066</v>
      </c>
      <c r="Q28" s="233">
        <v>2.4681755782526342</v>
      </c>
      <c r="R28" s="39">
        <v>2.193176520968549</v>
      </c>
      <c r="S28" s="233">
        <v>1.9091485642159476</v>
      </c>
      <c r="T28" s="179" t="s">
        <v>74</v>
      </c>
      <c r="V28" s="185">
        <f t="shared" si="1"/>
        <v>0.17957959241213223</v>
      </c>
      <c r="W28" s="185">
        <f t="shared" si="2"/>
        <v>0.2581502434961217</v>
      </c>
      <c r="X28" s="185">
        <f t="shared" si="2"/>
        <v>0.2938629261182132</v>
      </c>
      <c r="Y28" s="253">
        <f t="shared" si="3"/>
        <v>0.38522646230566393</v>
      </c>
      <c r="Z28" s="253">
        <f t="shared" si="3"/>
        <v>0.4902097514089327</v>
      </c>
      <c r="AA28" s="253">
        <f t="shared" si="3"/>
        <v>0.4746178243800889</v>
      </c>
      <c r="AB28" s="253">
        <f t="shared" si="0"/>
        <v>0.4823610273554788</v>
      </c>
      <c r="AC28" s="253">
        <f t="shared" si="0"/>
        <v>0.47628181499904637</v>
      </c>
    </row>
    <row r="29" spans="1:29" ht="13.5" customHeight="1">
      <c r="A29" s="81" t="s">
        <v>32</v>
      </c>
      <c r="B29" s="37"/>
      <c r="C29" s="37"/>
      <c r="D29" s="37">
        <v>4.3</v>
      </c>
      <c r="E29" s="37">
        <v>4.2</v>
      </c>
      <c r="F29" s="37">
        <v>4.05</v>
      </c>
      <c r="G29" s="37">
        <v>3.84</v>
      </c>
      <c r="H29" s="37">
        <v>3.49</v>
      </c>
      <c r="I29" s="37">
        <v>3.44</v>
      </c>
      <c r="J29" s="37">
        <v>3.38</v>
      </c>
      <c r="K29" s="37">
        <v>3.25</v>
      </c>
      <c r="L29" s="98">
        <v>2.46625545736297</v>
      </c>
      <c r="M29" s="196">
        <v>2.256951367316221</v>
      </c>
      <c r="N29" s="196">
        <v>1.99</v>
      </c>
      <c r="O29" s="232">
        <v>1.93</v>
      </c>
      <c r="P29" s="98">
        <v>1.2409258486891337</v>
      </c>
      <c r="Q29" s="232">
        <v>1.2977503501288221</v>
      </c>
      <c r="R29" s="98">
        <v>1.442542797809598</v>
      </c>
      <c r="S29" s="232">
        <v>1.4740436239266632</v>
      </c>
      <c r="T29" s="178" t="s">
        <v>75</v>
      </c>
      <c r="V29" s="184">
        <f t="shared" si="1"/>
        <v>0.38660105087222146</v>
      </c>
      <c r="W29" s="184">
        <f t="shared" si="2"/>
        <v>0.5086793175320808</v>
      </c>
      <c r="X29" s="184">
        <f t="shared" si="2"/>
        <v>0.5991510445449134</v>
      </c>
      <c r="Y29" s="252">
        <f t="shared" si="3"/>
        <v>0.6788151810384971</v>
      </c>
      <c r="Z29" s="252">
        <f t="shared" si="3"/>
        <v>0.7515867326631674</v>
      </c>
      <c r="AA29" s="252">
        <f t="shared" si="3"/>
        <v>0.7326493581202282</v>
      </c>
      <c r="AB29" s="252">
        <f t="shared" si="0"/>
        <v>0.6916970257680545</v>
      </c>
      <c r="AC29" s="252">
        <f t="shared" si="0"/>
        <v>0.6123638093171654</v>
      </c>
    </row>
    <row r="30" spans="1:29" ht="13.5" customHeight="1">
      <c r="A30" s="82" t="s">
        <v>50</v>
      </c>
      <c r="B30" s="38"/>
      <c r="C30" s="38"/>
      <c r="D30" s="38">
        <v>4.56</v>
      </c>
      <c r="E30" s="38">
        <v>4.18</v>
      </c>
      <c r="F30" s="38">
        <v>3.93</v>
      </c>
      <c r="G30" s="38">
        <v>3.74</v>
      </c>
      <c r="H30" s="38">
        <v>3.64</v>
      </c>
      <c r="I30" s="38">
        <v>3.44</v>
      </c>
      <c r="J30" s="38">
        <v>3.48</v>
      </c>
      <c r="K30" s="38">
        <v>3.31</v>
      </c>
      <c r="L30" s="39">
        <v>3.2664162745951213</v>
      </c>
      <c r="M30" s="197">
        <v>3.058455930608654</v>
      </c>
      <c r="N30" s="197">
        <v>2.79</v>
      </c>
      <c r="O30" s="233">
        <v>2.43</v>
      </c>
      <c r="P30" s="39">
        <v>2.107528071907449</v>
      </c>
      <c r="Q30" s="233">
        <v>1.8698684357054352</v>
      </c>
      <c r="R30" s="39">
        <v>1.6944202813212608</v>
      </c>
      <c r="S30" s="233">
        <v>1.3654767926689577</v>
      </c>
      <c r="T30" s="179" t="s">
        <v>70</v>
      </c>
      <c r="V30" s="185">
        <f t="shared" si="1"/>
        <v>0.24919796567560987</v>
      </c>
      <c r="W30" s="185">
        <f t="shared" si="2"/>
        <v>0.3536102235836978</v>
      </c>
      <c r="X30" s="185">
        <f t="shared" si="2"/>
        <v>0.31121022358369793</v>
      </c>
      <c r="Y30" s="253">
        <f t="shared" si="3"/>
        <v>0.3378153353755469</v>
      </c>
      <c r="Z30" s="253">
        <f t="shared" si="3"/>
        <v>0.42379522166567735</v>
      </c>
      <c r="AA30" s="253">
        <f t="shared" si="3"/>
        <v>0.511902195502756</v>
      </c>
      <c r="AB30" s="253">
        <f t="shared" si="0"/>
        <v>0.5753717617442047</v>
      </c>
      <c r="AC30" s="253">
        <f t="shared" si="0"/>
        <v>0.6437578623600672</v>
      </c>
    </row>
    <row r="31" spans="1:29" ht="13.5" customHeight="1">
      <c r="A31" s="81" t="s">
        <v>56</v>
      </c>
      <c r="B31" s="37"/>
      <c r="C31" s="37"/>
      <c r="D31" s="37">
        <v>5.07</v>
      </c>
      <c r="E31" s="37">
        <v>4.74</v>
      </c>
      <c r="F31" s="37">
        <v>3.77</v>
      </c>
      <c r="G31" s="37">
        <v>3.55</v>
      </c>
      <c r="H31" s="37">
        <v>3.6</v>
      </c>
      <c r="I31" s="37">
        <v>3.49</v>
      </c>
      <c r="J31" s="37">
        <v>4.08</v>
      </c>
      <c r="K31" s="37">
        <v>3.26</v>
      </c>
      <c r="L31" s="98">
        <v>3.2781085633923936</v>
      </c>
      <c r="M31" s="196">
        <v>2.9785353178004885</v>
      </c>
      <c r="N31" s="196">
        <v>2.88</v>
      </c>
      <c r="O31" s="232">
        <v>3.11</v>
      </c>
      <c r="P31" s="98">
        <v>2.6502000986004366</v>
      </c>
      <c r="Q31" s="232">
        <v>3.0130261638580174</v>
      </c>
      <c r="R31" s="98">
        <v>2.9403142795588653</v>
      </c>
      <c r="S31" s="232">
        <v>2.4435549676027466</v>
      </c>
      <c r="T31" s="178" t="s">
        <v>77</v>
      </c>
      <c r="V31" s="184">
        <f t="shared" si="1"/>
        <v>0.356739822181963</v>
      </c>
      <c r="W31" s="184">
        <f t="shared" si="2"/>
        <v>0.5090013671284269</v>
      </c>
      <c r="X31" s="184">
        <f t="shared" si="2"/>
        <v>0.38786848950456937</v>
      </c>
      <c r="Y31" s="252">
        <f t="shared" si="3"/>
        <v>0.29833561188071184</v>
      </c>
      <c r="Z31" s="252">
        <f t="shared" si="3"/>
        <v>0.3138524816165346</v>
      </c>
      <c r="AA31" s="252">
        <f t="shared" si="3"/>
        <v>0.30763469831334517</v>
      </c>
      <c r="AB31" s="252">
        <f t="shared" si="0"/>
        <v>0.2872069588216626</v>
      </c>
      <c r="AC31" s="252">
        <f t="shared" si="0"/>
        <v>0.29492256141344286</v>
      </c>
    </row>
    <row r="32" spans="1:29" ht="13.5" customHeight="1">
      <c r="A32" s="82" t="s">
        <v>33</v>
      </c>
      <c r="B32" s="38"/>
      <c r="C32" s="38"/>
      <c r="D32" s="38">
        <v>4.38</v>
      </c>
      <c r="E32" s="38">
        <v>4.03</v>
      </c>
      <c r="F32" s="38">
        <v>3.75</v>
      </c>
      <c r="G32" s="38">
        <v>3.48</v>
      </c>
      <c r="H32" s="38">
        <v>3.34</v>
      </c>
      <c r="I32" s="38">
        <v>3.3</v>
      </c>
      <c r="J32" s="38">
        <v>3.21</v>
      </c>
      <c r="K32" s="38">
        <v>3.19</v>
      </c>
      <c r="L32" s="39">
        <v>3.0457863089567403</v>
      </c>
      <c r="M32" s="197">
        <v>3.1171087369089414</v>
      </c>
      <c r="N32" s="197">
        <v>2.96</v>
      </c>
      <c r="O32" s="233">
        <v>2.66</v>
      </c>
      <c r="P32" s="39">
        <v>2.5936830034165874</v>
      </c>
      <c r="Q32" s="233">
        <v>2.5468478936556354</v>
      </c>
      <c r="R32" s="39">
        <v>2.556873229833263</v>
      </c>
      <c r="S32" s="233">
        <v>2.4291373094768196</v>
      </c>
      <c r="T32" s="179" t="s">
        <v>76</v>
      </c>
      <c r="V32" s="185">
        <f t="shared" si="1"/>
        <v>0.25133253353530566</v>
      </c>
      <c r="W32" s="185">
        <f t="shared" si="2"/>
        <v>0.3414262972480591</v>
      </c>
      <c r="X32" s="185">
        <f t="shared" si="2"/>
        <v>0.24662629724805915</v>
      </c>
      <c r="Y32" s="253">
        <f t="shared" si="3"/>
        <v>0.2107104954134318</v>
      </c>
      <c r="Z32" s="253">
        <f t="shared" si="3"/>
        <v>0.2198323814679159</v>
      </c>
      <c r="AA32" s="253">
        <f t="shared" si="3"/>
        <v>0.24496789602058774</v>
      </c>
      <c r="AB32" s="253">
        <f t="shared" si="0"/>
        <v>0.2629431084405963</v>
      </c>
      <c r="AC32" s="253">
        <f t="shared" si="0"/>
        <v>0.2736353609483376</v>
      </c>
    </row>
    <row r="33" spans="1:29" ht="13.5" customHeight="1">
      <c r="A33" s="81" t="s">
        <v>34</v>
      </c>
      <c r="B33" s="37"/>
      <c r="C33" s="37"/>
      <c r="D33" s="37">
        <v>2.77</v>
      </c>
      <c r="E33" s="37">
        <v>2.7</v>
      </c>
      <c r="F33" s="37">
        <v>2.74</v>
      </c>
      <c r="G33" s="37">
        <v>2.75</v>
      </c>
      <c r="H33" s="37">
        <v>3.58</v>
      </c>
      <c r="I33" s="37">
        <v>3.4</v>
      </c>
      <c r="J33" s="37">
        <v>3.49</v>
      </c>
      <c r="K33" s="37">
        <v>3.87</v>
      </c>
      <c r="L33" s="98">
        <v>3.3291444503267256</v>
      </c>
      <c r="M33" s="196">
        <v>3.1941616450284385</v>
      </c>
      <c r="N33" s="196">
        <v>5.5</v>
      </c>
      <c r="O33" s="232">
        <v>2.39</v>
      </c>
      <c r="P33" s="98">
        <v>1.936889976295581</v>
      </c>
      <c r="Q33" s="232">
        <v>1.6732933105254886</v>
      </c>
      <c r="R33" s="98">
        <v>1.7190037146560009</v>
      </c>
      <c r="S33" s="232">
        <v>1.7811311826507292</v>
      </c>
      <c r="T33" s="178" t="s">
        <v>78</v>
      </c>
      <c r="V33" s="184">
        <f t="shared" si="1"/>
        <v>0.37679479221813034</v>
      </c>
      <c r="W33" s="184">
        <f t="shared" si="2"/>
        <v>0.35386448762841305</v>
      </c>
      <c r="X33" s="184">
        <f t="shared" si="2"/>
        <v>0.523735512371587</v>
      </c>
      <c r="Y33" s="252">
        <f t="shared" si="3"/>
        <v>0.5485355123715869</v>
      </c>
      <c r="Z33" s="252">
        <f t="shared" si="3"/>
        <v>0.6239803928349256</v>
      </c>
      <c r="AA33" s="252">
        <f t="shared" si="3"/>
        <v>0.7502101642041972</v>
      </c>
      <c r="AB33" s="252">
        <f t="shared" si="0"/>
        <v>0.8963620474511647</v>
      </c>
      <c r="AC33" s="252">
        <f t="shared" si="0"/>
        <v>0.9882987911227366</v>
      </c>
    </row>
    <row r="34" spans="1:29" ht="13.5" customHeight="1">
      <c r="A34" s="82" t="s">
        <v>35</v>
      </c>
      <c r="B34" s="38"/>
      <c r="C34" s="38"/>
      <c r="D34" s="38">
        <v>4.25</v>
      </c>
      <c r="E34" s="38">
        <v>4.01</v>
      </c>
      <c r="F34" s="38">
        <v>3.79</v>
      </c>
      <c r="G34" s="38">
        <v>3.64</v>
      </c>
      <c r="H34" s="38">
        <v>3.52</v>
      </c>
      <c r="I34" s="38">
        <v>3.53</v>
      </c>
      <c r="J34" s="38">
        <v>3.3</v>
      </c>
      <c r="K34" s="38">
        <v>3.45</v>
      </c>
      <c r="L34" s="39">
        <v>3.380239689646377</v>
      </c>
      <c r="M34" s="197">
        <v>3.000355771243482</v>
      </c>
      <c r="N34" s="197">
        <v>2.87</v>
      </c>
      <c r="O34" s="233">
        <v>2.73</v>
      </c>
      <c r="P34" s="39">
        <v>2.47827835030527</v>
      </c>
      <c r="Q34" s="233">
        <v>2.277356478279725</v>
      </c>
      <c r="R34" s="39">
        <v>2.191409146341463</v>
      </c>
      <c r="S34" s="233">
        <v>1.951167867867868</v>
      </c>
      <c r="T34" s="179" t="s">
        <v>77</v>
      </c>
      <c r="V34" s="185">
        <f t="shared" si="1"/>
        <v>0.17685252909565213</v>
      </c>
      <c r="W34" s="185">
        <f t="shared" si="2"/>
        <v>0.26835236312881144</v>
      </c>
      <c r="X34" s="185">
        <f t="shared" si="2"/>
        <v>0.249128544693217</v>
      </c>
      <c r="Y34" s="253">
        <f t="shared" si="3"/>
        <v>0.27677648262249244</v>
      </c>
      <c r="Z34" s="253">
        <f t="shared" si="3"/>
        <v>0.33618308058586</v>
      </c>
      <c r="AA34" s="253">
        <f t="shared" si="3"/>
        <v>0.38242490898179</v>
      </c>
      <c r="AB34" s="253">
        <f t="shared" si="0"/>
        <v>0.41135514859634004</v>
      </c>
      <c r="AC34" s="253">
        <f t="shared" si="0"/>
        <v>0.43723836180955333</v>
      </c>
    </row>
    <row r="35" spans="1:29" ht="13.5" customHeight="1">
      <c r="A35" s="81" t="s">
        <v>36</v>
      </c>
      <c r="B35" s="37"/>
      <c r="C35" s="37"/>
      <c r="D35" s="37">
        <v>4.37</v>
      </c>
      <c r="E35" s="37">
        <v>4.59</v>
      </c>
      <c r="F35" s="37">
        <v>3.56</v>
      </c>
      <c r="G35" s="37">
        <v>3.5</v>
      </c>
      <c r="H35" s="37">
        <v>3.57</v>
      </c>
      <c r="I35" s="37">
        <v>5.85</v>
      </c>
      <c r="J35" s="37">
        <v>2.51</v>
      </c>
      <c r="K35" s="37">
        <v>3.11</v>
      </c>
      <c r="L35" s="98">
        <v>2.904840672485569</v>
      </c>
      <c r="M35" s="196">
        <v>2.669807195313219</v>
      </c>
      <c r="N35" s="196">
        <v>2.39</v>
      </c>
      <c r="O35" s="232">
        <v>2.14</v>
      </c>
      <c r="P35" s="98">
        <v>1.9124328481603736</v>
      </c>
      <c r="Q35" s="232">
        <v>1.7592925349128468</v>
      </c>
      <c r="R35" s="98">
        <v>1.6027732061314348</v>
      </c>
      <c r="S35" s="232">
        <v>1.580916348062229</v>
      </c>
      <c r="T35" s="178" t="s">
        <v>79</v>
      </c>
      <c r="V35" s="184">
        <f t="shared" si="1"/>
        <v>0.7603224579696519</v>
      </c>
      <c r="W35" s="184">
        <f t="shared" si="2"/>
        <v>0.7639211279320728</v>
      </c>
      <c r="X35" s="184">
        <f t="shared" si="2"/>
        <v>0.7485352132201213</v>
      </c>
      <c r="Y35" s="252">
        <f t="shared" si="3"/>
        <v>0.7196281705760971</v>
      </c>
      <c r="Z35" s="252">
        <f t="shared" si="3"/>
        <v>0.761433542723267</v>
      </c>
      <c r="AA35" s="252">
        <f t="shared" si="3"/>
        <v>0.7816582744273531</v>
      </c>
      <c r="AB35" s="252">
        <f t="shared" si="0"/>
        <v>0.7620193470769074</v>
      </c>
      <c r="AC35" s="252">
        <f t="shared" si="0"/>
        <v>0.4589232930531904</v>
      </c>
    </row>
    <row r="36" spans="1:29" ht="13.5" customHeight="1">
      <c r="A36" s="82" t="s">
        <v>37</v>
      </c>
      <c r="B36" s="38"/>
      <c r="C36" s="38"/>
      <c r="D36" s="38">
        <v>4.19</v>
      </c>
      <c r="E36" s="38">
        <v>3.91</v>
      </c>
      <c r="F36" s="38">
        <v>3.6</v>
      </c>
      <c r="G36" s="38">
        <v>3.39</v>
      </c>
      <c r="H36" s="38">
        <v>3.51</v>
      </c>
      <c r="I36" s="38">
        <v>3.44</v>
      </c>
      <c r="J36" s="38">
        <v>3.18</v>
      </c>
      <c r="K36" s="38">
        <v>3.04</v>
      </c>
      <c r="L36" s="39">
        <v>2.861233837373214</v>
      </c>
      <c r="M36" s="197">
        <v>2.6207073381171715</v>
      </c>
      <c r="N36" s="197">
        <v>2.64</v>
      </c>
      <c r="O36" s="233">
        <v>2.27</v>
      </c>
      <c r="P36" s="39">
        <v>2.042502956984846</v>
      </c>
      <c r="Q36" s="233">
        <v>1.988288980451777</v>
      </c>
      <c r="R36" s="39">
        <v>1.695241137836812</v>
      </c>
      <c r="S36" s="233">
        <v>2.504796164836349</v>
      </c>
      <c r="T36" s="179" t="s">
        <v>80</v>
      </c>
      <c r="V36" s="185">
        <f t="shared" si="1"/>
        <v>0.25449471291043535</v>
      </c>
      <c r="W36" s="185">
        <f t="shared" si="2"/>
        <v>0.35896705894115366</v>
      </c>
      <c r="X36" s="185">
        <f t="shared" si="2"/>
        <v>0.35080588245096145</v>
      </c>
      <c r="Y36" s="253">
        <f t="shared" si="3"/>
        <v>0.36880588245096146</v>
      </c>
      <c r="Z36" s="253">
        <f t="shared" si="3"/>
        <v>0.4125555867524769</v>
      </c>
      <c r="AA36" s="253">
        <f t="shared" si="3"/>
        <v>0.44697345618194195</v>
      </c>
      <c r="AB36" s="253">
        <f t="shared" si="0"/>
        <v>0.4630313250064185</v>
      </c>
      <c r="AC36" s="253">
        <f t="shared" si="0"/>
        <v>0.3882150181933265</v>
      </c>
    </row>
    <row r="37" spans="1:29" ht="13.5" customHeight="1">
      <c r="A37" s="81" t="s">
        <v>62</v>
      </c>
      <c r="B37" s="37"/>
      <c r="C37" s="37"/>
      <c r="D37" s="37">
        <v>3.94</v>
      </c>
      <c r="E37" s="37">
        <v>3.89</v>
      </c>
      <c r="F37" s="37">
        <v>3.72</v>
      </c>
      <c r="G37" s="37">
        <v>3.69</v>
      </c>
      <c r="H37" s="37">
        <v>3.34</v>
      </c>
      <c r="I37" s="37">
        <v>3.31</v>
      </c>
      <c r="J37" s="37">
        <v>3.34</v>
      </c>
      <c r="K37" s="37">
        <v>3.28</v>
      </c>
      <c r="L37" s="98">
        <v>2.989534729988309</v>
      </c>
      <c r="M37" s="196">
        <v>2.6874538034760156</v>
      </c>
      <c r="N37" s="196">
        <v>2.31</v>
      </c>
      <c r="O37" s="232">
        <v>2.35</v>
      </c>
      <c r="P37" s="98">
        <v>2.1718378669287834</v>
      </c>
      <c r="Q37" s="232">
        <v>1.9135270979987327</v>
      </c>
      <c r="R37" s="98">
        <v>1.8361946178835575</v>
      </c>
      <c r="S37" s="232">
        <v>1.85588883702617</v>
      </c>
      <c r="T37" s="178" t="s">
        <v>81</v>
      </c>
      <c r="V37" s="184">
        <f t="shared" si="1"/>
        <v>0.2412936190635961</v>
      </c>
      <c r="W37" s="184">
        <f t="shared" si="2"/>
        <v>0.31304091732285405</v>
      </c>
      <c r="X37" s="184">
        <f t="shared" si="2"/>
        <v>0.35602160531499477</v>
      </c>
      <c r="Y37" s="252">
        <f t="shared" si="3"/>
        <v>0.4139613759842812</v>
      </c>
      <c r="Z37" s="252">
        <f t="shared" si="3"/>
        <v>0.4536477779504889</v>
      </c>
      <c r="AA37" s="252">
        <f t="shared" si="3"/>
        <v>0.48267159615847766</v>
      </c>
      <c r="AB37" s="252">
        <f aca="true" t="shared" si="4" ref="AB37:AB42">AVEDEV(I37:R37)</f>
        <v>0.502542895065325</v>
      </c>
      <c r="AC37" s="252">
        <f aca="true" t="shared" si="5" ref="AC37:AC42">AVEDEV(J37:S37)</f>
        <v>0.48064275042873933</v>
      </c>
    </row>
    <row r="38" spans="1:29" ht="13.5" customHeight="1">
      <c r="A38" s="82" t="s">
        <v>51</v>
      </c>
      <c r="B38" s="38"/>
      <c r="C38" s="38"/>
      <c r="D38" s="38">
        <v>4.46</v>
      </c>
      <c r="E38" s="38">
        <v>4.46</v>
      </c>
      <c r="F38" s="38">
        <v>3.9</v>
      </c>
      <c r="G38" s="38">
        <v>3.37</v>
      </c>
      <c r="H38" s="38">
        <v>3.24</v>
      </c>
      <c r="I38" s="38">
        <v>3.7</v>
      </c>
      <c r="J38" s="38">
        <v>3.38</v>
      </c>
      <c r="K38" s="38">
        <v>3.33</v>
      </c>
      <c r="L38" s="39">
        <v>3.2081954564121786</v>
      </c>
      <c r="M38" s="197">
        <v>3.267155338980085</v>
      </c>
      <c r="N38" s="197">
        <v>3.16</v>
      </c>
      <c r="O38" s="233">
        <v>3.4</v>
      </c>
      <c r="P38" s="39">
        <v>2.8597176605707997</v>
      </c>
      <c r="Q38" s="233">
        <v>2.6146953058809</v>
      </c>
      <c r="R38" s="39">
        <v>2.327379903961966</v>
      </c>
      <c r="S38" s="233">
        <v>1.8339049297685897</v>
      </c>
      <c r="T38" s="179" t="s">
        <v>70</v>
      </c>
      <c r="V38" s="185">
        <f t="shared" si="1"/>
        <v>0.33485667596135826</v>
      </c>
      <c r="W38" s="185">
        <f t="shared" si="2"/>
        <v>0.3987719363686187</v>
      </c>
      <c r="X38" s="185">
        <f t="shared" si="2"/>
        <v>0.31107895227646415</v>
      </c>
      <c r="Y38" s="253">
        <f t="shared" si="3"/>
        <v>0.16267895227646417</v>
      </c>
      <c r="Z38" s="253">
        <f t="shared" si="3"/>
        <v>0.14449315440369365</v>
      </c>
      <c r="AA38" s="253">
        <f t="shared" si="3"/>
        <v>0.2042594163747415</v>
      </c>
      <c r="AB38" s="253">
        <f t="shared" si="4"/>
        <v>0.3144700458656228</v>
      </c>
      <c r="AC38" s="253">
        <f t="shared" si="5"/>
        <v>0.4233443276095105</v>
      </c>
    </row>
    <row r="39" spans="1:29" ht="13.5" customHeight="1">
      <c r="A39" s="81" t="s">
        <v>52</v>
      </c>
      <c r="B39" s="37"/>
      <c r="C39" s="37"/>
      <c r="D39" s="37">
        <v>4.54</v>
      </c>
      <c r="E39" s="37">
        <v>4.44</v>
      </c>
      <c r="F39" s="37">
        <v>3.77</v>
      </c>
      <c r="G39" s="37">
        <v>3.39</v>
      </c>
      <c r="H39" s="37">
        <v>3.16</v>
      </c>
      <c r="I39" s="37">
        <v>2.9</v>
      </c>
      <c r="J39" s="37">
        <v>2.9</v>
      </c>
      <c r="K39" s="37">
        <v>3.13</v>
      </c>
      <c r="L39" s="98">
        <v>3.1972969982178814</v>
      </c>
      <c r="M39" s="196">
        <v>3.473422613166885</v>
      </c>
      <c r="N39" s="196">
        <v>2.9</v>
      </c>
      <c r="O39" s="232">
        <v>2.21</v>
      </c>
      <c r="P39" s="98">
        <v>2.038112806734911</v>
      </c>
      <c r="Q39" s="232">
        <v>1.9936688582126736</v>
      </c>
      <c r="R39" s="98">
        <v>1.4832052351701253</v>
      </c>
      <c r="S39" s="232">
        <v>1.4056473165220063</v>
      </c>
      <c r="T39" s="178" t="s">
        <v>82</v>
      </c>
      <c r="V39" s="184">
        <f t="shared" si="1"/>
        <v>0.3793159064170736</v>
      </c>
      <c r="W39" s="184">
        <f t="shared" si="2"/>
        <v>0.4559568233169138</v>
      </c>
      <c r="X39" s="184">
        <f t="shared" si="2"/>
        <v>0.35382695372259576</v>
      </c>
      <c r="Y39" s="252">
        <f t="shared" si="3"/>
        <v>0.30045756891078146</v>
      </c>
      <c r="Z39" s="252">
        <f t="shared" si="3"/>
        <v>0.3402606804649856</v>
      </c>
      <c r="AA39" s="252">
        <f t="shared" si="3"/>
        <v>0.42579374359042416</v>
      </c>
      <c r="AB39" s="252">
        <f t="shared" si="4"/>
        <v>0.5530591408966561</v>
      </c>
      <c r="AC39" s="252">
        <f t="shared" si="5"/>
        <v>0.647008539474505</v>
      </c>
    </row>
    <row r="40" spans="1:29" ht="13.5" customHeight="1">
      <c r="A40" s="82" t="s">
        <v>38</v>
      </c>
      <c r="B40" s="38"/>
      <c r="C40" s="38"/>
      <c r="D40" s="38">
        <v>3.9</v>
      </c>
      <c r="E40" s="38">
        <v>3.84</v>
      </c>
      <c r="F40" s="38">
        <v>3.77</v>
      </c>
      <c r="G40" s="38">
        <v>3.91</v>
      </c>
      <c r="H40" s="38">
        <v>3.92</v>
      </c>
      <c r="I40" s="38">
        <v>3.56</v>
      </c>
      <c r="J40" s="38">
        <v>3.49</v>
      </c>
      <c r="K40" s="38">
        <v>3.38</v>
      </c>
      <c r="L40" s="39">
        <v>3.3093287960482423</v>
      </c>
      <c r="M40" s="197">
        <v>3.1443269140733254</v>
      </c>
      <c r="N40" s="197">
        <v>2.98</v>
      </c>
      <c r="O40" s="233">
        <v>2.98</v>
      </c>
      <c r="P40" s="39">
        <v>2.60046307768269</v>
      </c>
      <c r="Q40" s="233">
        <v>2.403339457018854</v>
      </c>
      <c r="R40" s="39">
        <v>2.1137588214671656</v>
      </c>
      <c r="S40" s="233">
        <v>2.078524925987447</v>
      </c>
      <c r="T40" s="179" t="s">
        <v>82</v>
      </c>
      <c r="U40" s="90"/>
      <c r="V40" s="185">
        <f t="shared" si="1"/>
        <v>0.2125839004939697</v>
      </c>
      <c r="W40" s="185">
        <f t="shared" si="2"/>
        <v>0.2456344289878432</v>
      </c>
      <c r="X40" s="185">
        <f t="shared" si="2"/>
        <v>0.26963442898784323</v>
      </c>
      <c r="Y40" s="253">
        <f t="shared" si="3"/>
        <v>0.2856344289878433</v>
      </c>
      <c r="Z40" s="253">
        <f t="shared" si="3"/>
        <v>0.32458812121957425</v>
      </c>
      <c r="AA40" s="253">
        <f t="shared" si="3"/>
        <v>0.35511993472733727</v>
      </c>
      <c r="AB40" s="253">
        <f t="shared" si="4"/>
        <v>0.3806094353952858</v>
      </c>
      <c r="AC40" s="253">
        <f t="shared" si="5"/>
        <v>0.43916210295098657</v>
      </c>
    </row>
    <row r="41" spans="1:29" s="76" customFormat="1" ht="13.5" customHeight="1">
      <c r="A41" s="87" t="s">
        <v>21</v>
      </c>
      <c r="B41" s="88"/>
      <c r="C41" s="88"/>
      <c r="D41" s="88">
        <f aca="true" t="shared" si="6" ref="D41:M41">MIN(D21:D40)</f>
        <v>2.77</v>
      </c>
      <c r="E41" s="88">
        <f t="shared" si="6"/>
        <v>2.7</v>
      </c>
      <c r="F41" s="88">
        <f t="shared" si="6"/>
        <v>2.66</v>
      </c>
      <c r="G41" s="88">
        <f t="shared" si="6"/>
        <v>2.64</v>
      </c>
      <c r="H41" s="88">
        <f t="shared" si="6"/>
        <v>2.49</v>
      </c>
      <c r="I41" s="88">
        <f t="shared" si="6"/>
        <v>2.75</v>
      </c>
      <c r="J41" s="89">
        <f t="shared" si="6"/>
        <v>2.51</v>
      </c>
      <c r="K41" s="88">
        <f t="shared" si="6"/>
        <v>2.91</v>
      </c>
      <c r="L41" s="89">
        <f t="shared" si="6"/>
        <v>2.46625545736297</v>
      </c>
      <c r="M41" s="226">
        <f t="shared" si="6"/>
        <v>2.256951367316221</v>
      </c>
      <c r="N41" s="226">
        <f>MIN(N21:N40)</f>
        <v>1.99</v>
      </c>
      <c r="O41" s="239">
        <f>MIN(O21:O40)</f>
        <v>1.93</v>
      </c>
      <c r="P41" s="225">
        <f>MIN(P21:P40)</f>
        <v>1.2409258486891337</v>
      </c>
      <c r="Q41" s="239">
        <f>MIN(Q21:Q40)</f>
        <v>1.2977503501288221</v>
      </c>
      <c r="R41" s="225">
        <f>MIN(R21:R40)</f>
        <v>1.442542797809598</v>
      </c>
      <c r="S41" s="239">
        <f>MIN(S21:S40)</f>
        <v>0.6835349512195122</v>
      </c>
      <c r="T41" s="228" t="s">
        <v>21</v>
      </c>
      <c r="V41" s="186">
        <f t="shared" si="1"/>
        <v>0.11421806782962879</v>
      </c>
      <c r="W41" s="186">
        <f t="shared" si="2"/>
        <v>0.14761518103849705</v>
      </c>
      <c r="X41" s="186">
        <f t="shared" si="2"/>
        <v>0.19467931753208095</v>
      </c>
      <c r="Y41" s="258">
        <f t="shared" si="3"/>
        <v>0.24080213601750738</v>
      </c>
      <c r="Z41" s="258">
        <f t="shared" si="3"/>
        <v>0.37115517066839515</v>
      </c>
      <c r="AA41" s="258">
        <f t="shared" si="3"/>
        <v>0.45561540211618057</v>
      </c>
      <c r="AB41" s="258">
        <f t="shared" si="4"/>
        <v>0.4991987828051638</v>
      </c>
      <c r="AC41" s="258">
        <f t="shared" si="5"/>
        <v>0.5652860722326875</v>
      </c>
    </row>
    <row r="42" spans="1:29" s="137" customFormat="1" ht="13.5" customHeight="1">
      <c r="A42" s="170" t="s">
        <v>22</v>
      </c>
      <c r="B42" s="171"/>
      <c r="C42" s="171"/>
      <c r="D42" s="171">
        <f aca="true" t="shared" si="7" ref="D42:K42">MAX(D21:D40)</f>
        <v>6.08</v>
      </c>
      <c r="E42" s="171">
        <f t="shared" si="7"/>
        <v>5.82</v>
      </c>
      <c r="F42" s="171">
        <f t="shared" si="7"/>
        <v>4.93</v>
      </c>
      <c r="G42" s="171">
        <f t="shared" si="7"/>
        <v>4.18</v>
      </c>
      <c r="H42" s="171">
        <f t="shared" si="7"/>
        <v>4.53</v>
      </c>
      <c r="I42" s="171">
        <f t="shared" si="7"/>
        <v>5.85</v>
      </c>
      <c r="J42" s="172">
        <f t="shared" si="7"/>
        <v>4.08</v>
      </c>
      <c r="K42" s="171">
        <f t="shared" si="7"/>
        <v>3.94</v>
      </c>
      <c r="L42" s="172">
        <f>MAX(L21:L40)</f>
        <v>3.7318922548875277</v>
      </c>
      <c r="M42" s="227">
        <f>MAX(M21:M40)</f>
        <v>3.473422613166885</v>
      </c>
      <c r="N42" s="227">
        <f>MAX(N21:N40)</f>
        <v>5.5</v>
      </c>
      <c r="O42" s="240">
        <f>MAX(O21:O40)</f>
        <v>3.4</v>
      </c>
      <c r="P42" s="266">
        <f>MAX(P21:P40)</f>
        <v>3.1068391024940714</v>
      </c>
      <c r="Q42" s="240">
        <f>MAX(Q21:Q40)</f>
        <v>3.2335679128876276</v>
      </c>
      <c r="R42" s="266">
        <f>MAX(R21:R40)</f>
        <v>2.9403142795588653</v>
      </c>
      <c r="S42" s="240">
        <f>MAX(S21:S40)</f>
        <v>2.504796164836349</v>
      </c>
      <c r="T42" s="229" t="s">
        <v>22</v>
      </c>
      <c r="V42" s="186">
        <f t="shared" si="1"/>
        <v>0.675447601104294</v>
      </c>
      <c r="W42" s="186">
        <f t="shared" si="2"/>
        <v>0.8067748105556467</v>
      </c>
      <c r="X42" s="186">
        <f t="shared" si="2"/>
        <v>0.7371748105556467</v>
      </c>
      <c r="Y42" s="254">
        <f t="shared" si="3"/>
        <v>0.672774810555647</v>
      </c>
      <c r="Z42" s="271">
        <f t="shared" si="3"/>
        <v>0.6686276823561214</v>
      </c>
      <c r="AA42" s="271">
        <f t="shared" si="3"/>
        <v>0.7252566869938334</v>
      </c>
      <c r="AB42" s="271">
        <f t="shared" si="4"/>
        <v>0.7335171069604017</v>
      </c>
      <c r="AC42" s="271">
        <f t="shared" si="5"/>
        <v>0.5775118647509994</v>
      </c>
    </row>
    <row r="43" spans="1:26" s="14" customFormat="1" ht="13.5" customHeight="1">
      <c r="A43" s="42"/>
      <c r="B43" s="39"/>
      <c r="C43" s="39"/>
      <c r="D43" s="39"/>
      <c r="E43" s="39"/>
      <c r="F43" s="39"/>
      <c r="G43" s="39"/>
      <c r="I43" s="15"/>
      <c r="J43" s="15"/>
      <c r="T43" s="182" t="s">
        <v>0</v>
      </c>
      <c r="V43" s="94"/>
      <c r="W43" s="94"/>
      <c r="X43" s="94"/>
      <c r="Y43" s="94"/>
      <c r="Z43" s="94"/>
    </row>
    <row r="44" spans="1:26" s="14" customFormat="1" ht="13.5" customHeight="1">
      <c r="A44" s="1" t="str">
        <f>+$A$1</f>
        <v>K8/I8</v>
      </c>
      <c r="B44" s="2" t="str">
        <f>+$B$1</f>
        <v>www.unil.ch/idheap/comparatif</v>
      </c>
      <c r="C44" s="3"/>
      <c r="D44" s="4"/>
      <c r="E44" s="4"/>
      <c r="F44" s="5"/>
      <c r="G44" s="5"/>
      <c r="I44" s="5" t="str">
        <f>Intro!$C$20</f>
        <v>© IDHEAP</v>
      </c>
      <c r="J44" s="5" t="str">
        <f>Intro!$C$21</f>
        <v>Update :</v>
      </c>
      <c r="K44" s="6">
        <f ca="1">NOW()</f>
        <v>43090.7927556713</v>
      </c>
      <c r="V44" s="94"/>
      <c r="W44" s="94"/>
      <c r="X44" s="94"/>
      <c r="Y44" s="94"/>
      <c r="Z44" s="94"/>
    </row>
    <row r="45" spans="1:26" s="14" customFormat="1" ht="13.5" customHeight="1">
      <c r="A45" s="293" t="str">
        <f>$A$2</f>
        <v>Durchschnittliche Schuldzinsen</v>
      </c>
      <c r="B45" s="293"/>
      <c r="C45" s="293"/>
      <c r="D45" s="293"/>
      <c r="E45" s="293"/>
      <c r="F45" s="295"/>
      <c r="G45" s="295"/>
      <c r="H45" s="295"/>
      <c r="I45" s="295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V45" s="94"/>
      <c r="W45" s="94"/>
      <c r="X45" s="94"/>
      <c r="Y45" s="94"/>
      <c r="Z45" s="94"/>
    </row>
    <row r="46" spans="1:20" ht="13.5" customHeight="1" thickBot="1">
      <c r="A46" s="292" t="str">
        <f>A$3</f>
        <v>Passivzinsen in % des Durchschnitts der Bruttoschulden zu Beginn und am Ende des Rechnungsjahres</v>
      </c>
      <c r="B46" s="292"/>
      <c r="C46" s="292"/>
      <c r="D46" s="292"/>
      <c r="E46" s="292"/>
      <c r="F46" s="292"/>
      <c r="G46" s="292"/>
      <c r="H46" s="9"/>
      <c r="I46" s="9"/>
      <c r="J46" s="9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3.5" customHeight="1" thickTop="1">
      <c r="A47" s="293" t="str">
        <f>$A$4</f>
        <v>Intérêt moyen de la dette</v>
      </c>
      <c r="B47" s="293"/>
      <c r="C47" s="293"/>
      <c r="D47" s="293"/>
      <c r="E47" s="293"/>
      <c r="F47" s="296"/>
      <c r="G47" s="296"/>
      <c r="H47" s="296"/>
      <c r="I47" s="296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1:20" ht="13.5" customHeight="1" thickBot="1">
      <c r="A48" s="292" t="s">
        <v>17</v>
      </c>
      <c r="B48" s="292"/>
      <c r="C48" s="292"/>
      <c r="D48" s="292"/>
      <c r="E48" s="292"/>
      <c r="F48" s="292"/>
      <c r="G48" s="292"/>
      <c r="H48" s="9"/>
      <c r="I48" s="9"/>
      <c r="J48" s="9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3.5" customHeight="1" thickTop="1">
      <c r="A49" s="42"/>
      <c r="B49" s="39"/>
      <c r="C49" s="39"/>
      <c r="D49" s="39"/>
      <c r="E49" s="39"/>
      <c r="F49" s="39"/>
      <c r="G49" s="39"/>
      <c r="H49" s="14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3.5" customHeight="1">
      <c r="A50" s="25" t="s">
        <v>2</v>
      </c>
      <c r="B50" s="26" t="s">
        <v>83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3.5" customHeight="1">
      <c r="A51" s="25" t="s">
        <v>3</v>
      </c>
      <c r="B51" s="29"/>
      <c r="C51" s="30"/>
      <c r="D51" s="30"/>
      <c r="E51" s="30"/>
      <c r="F51" s="30" t="s">
        <v>85</v>
      </c>
      <c r="G51" s="30" t="s">
        <v>86</v>
      </c>
      <c r="H51" s="30" t="s">
        <v>87</v>
      </c>
      <c r="I51" s="30" t="s">
        <v>88</v>
      </c>
      <c r="J51" s="30" t="s">
        <v>89</v>
      </c>
      <c r="K51" s="30" t="s">
        <v>90</v>
      </c>
      <c r="L51" s="70" t="s">
        <v>91</v>
      </c>
      <c r="M51" s="31" t="s">
        <v>66</v>
      </c>
      <c r="N51" s="31" t="s">
        <v>178</v>
      </c>
      <c r="O51" s="230" t="s">
        <v>179</v>
      </c>
      <c r="P51" s="70" t="s">
        <v>182</v>
      </c>
      <c r="Q51" s="230" t="s">
        <v>185</v>
      </c>
      <c r="R51" s="70" t="s">
        <v>186</v>
      </c>
      <c r="S51" s="230" t="s">
        <v>190</v>
      </c>
      <c r="T51" s="176"/>
    </row>
    <row r="52" spans="1:20" ht="13.5" customHeight="1">
      <c r="A52" s="32"/>
      <c r="B52" s="33"/>
      <c r="C52" s="34"/>
      <c r="D52" s="34"/>
      <c r="E52" s="34"/>
      <c r="F52" s="34"/>
      <c r="G52" s="34"/>
      <c r="H52" s="14"/>
      <c r="I52" s="14"/>
      <c r="K52" s="15"/>
      <c r="L52" s="15"/>
      <c r="M52" s="15"/>
      <c r="N52" s="15"/>
      <c r="O52" s="236"/>
      <c r="P52" s="23"/>
      <c r="Q52" s="236"/>
      <c r="R52" s="23"/>
      <c r="S52" s="236"/>
      <c r="T52" s="177"/>
    </row>
    <row r="53" spans="1:20" ht="13.5" customHeight="1">
      <c r="A53" s="81" t="s">
        <v>27</v>
      </c>
      <c r="B53" s="37"/>
      <c r="C53" s="37"/>
      <c r="D53" s="37"/>
      <c r="E53" s="37"/>
      <c r="F53" s="37">
        <f aca="true" t="shared" si="8" ref="F53:N53">SUM(D21:F21)/3</f>
        <v>3.9566666666666666</v>
      </c>
      <c r="G53" s="37">
        <f t="shared" si="8"/>
        <v>3.6466666666666665</v>
      </c>
      <c r="H53" s="37">
        <f t="shared" si="8"/>
        <v>3.3833333333333333</v>
      </c>
      <c r="I53" s="37">
        <f t="shared" si="8"/>
        <v>3.17</v>
      </c>
      <c r="J53" s="37">
        <f t="shared" si="8"/>
        <v>3.0133333333333336</v>
      </c>
      <c r="K53" s="37">
        <f t="shared" si="8"/>
        <v>2.936666666666667</v>
      </c>
      <c r="L53" s="37">
        <f t="shared" si="8"/>
        <v>2.8977303130097796</v>
      </c>
      <c r="M53" s="37">
        <f t="shared" si="8"/>
        <v>2.836066666659615</v>
      </c>
      <c r="N53" s="98">
        <f t="shared" si="8"/>
        <v>2.6760666666596147</v>
      </c>
      <c r="O53" s="232">
        <f aca="true" t="shared" si="9" ref="O53:Q54">SUM(M21:O21)/3</f>
        <v>2.578336353649835</v>
      </c>
      <c r="P53" s="98">
        <f t="shared" si="9"/>
        <v>2.4638064312384036</v>
      </c>
      <c r="Q53" s="232">
        <f t="shared" si="9"/>
        <v>2.2816652272896873</v>
      </c>
      <c r="R53" s="98">
        <f>SUM(P21:R21)/3</f>
        <v>2.0593047567724607</v>
      </c>
      <c r="S53" s="232">
        <f>SUM(Q21:S21)/3</f>
        <v>1.8772591724801317</v>
      </c>
      <c r="T53" s="178" t="s">
        <v>69</v>
      </c>
    </row>
    <row r="54" spans="1:20" ht="13.5" customHeight="1">
      <c r="A54" s="82" t="s">
        <v>28</v>
      </c>
      <c r="B54" s="36"/>
      <c r="C54" s="36"/>
      <c r="D54" s="36"/>
      <c r="E54" s="36"/>
      <c r="F54" s="36">
        <f aca="true" t="shared" si="10" ref="F54:F72">SUM(D22:F22)/3</f>
        <v>5.096666666666667</v>
      </c>
      <c r="G54" s="36">
        <f aca="true" t="shared" si="11" ref="G54:G72">SUM(E22:G22)/3</f>
        <v>4.0633333333333335</v>
      </c>
      <c r="H54" s="36">
        <f aca="true" t="shared" si="12" ref="H54:H72">SUM(F22:H22)/3</f>
        <v>2.953333333333333</v>
      </c>
      <c r="I54" s="36">
        <f aca="true" t="shared" si="13" ref="I54:I72">SUM(G22:I22)/3</f>
        <v>2.8233333333333337</v>
      </c>
      <c r="J54" s="36">
        <f aca="true" t="shared" si="14" ref="J54:J72">SUM(H22:J22)/3</f>
        <v>2.84</v>
      </c>
      <c r="K54" s="36">
        <f aca="true" t="shared" si="15" ref="K54:K72">SUM(I22:K22)/3</f>
        <v>2.9933333333333336</v>
      </c>
      <c r="L54" s="36">
        <f aca="true" t="shared" si="16" ref="L54:L72">SUM(J22:L22)/3</f>
        <v>2.9251911226174934</v>
      </c>
      <c r="M54" s="36">
        <f aca="true" t="shared" si="17" ref="M54:M72">SUM(K22:M22)/3</f>
        <v>2.8389591485211483</v>
      </c>
      <c r="N54" s="39">
        <f aca="true" t="shared" si="18" ref="N54:N72">SUM(L22:N22)/3</f>
        <v>2.652292481854482</v>
      </c>
      <c r="O54" s="233">
        <f t="shared" si="9"/>
        <v>2.480434692570322</v>
      </c>
      <c r="P54" s="39">
        <f t="shared" si="9"/>
        <v>2.258978386498227</v>
      </c>
      <c r="Q54" s="233">
        <f t="shared" si="9"/>
        <v>2.186923805261046</v>
      </c>
      <c r="R54" s="39">
        <f>SUM(P22:R22)/3</f>
        <v>2.177774300781696</v>
      </c>
      <c r="S54" s="233">
        <f>SUM(Q22:S22)/3</f>
        <v>2.163950522193623</v>
      </c>
      <c r="T54" s="179" t="s">
        <v>70</v>
      </c>
    </row>
    <row r="55" spans="1:20" ht="13.5" customHeight="1">
      <c r="A55" s="81" t="s">
        <v>181</v>
      </c>
      <c r="B55" s="37"/>
      <c r="C55" s="37"/>
      <c r="D55" s="37"/>
      <c r="E55" s="37"/>
      <c r="F55" s="37">
        <f t="shared" si="10"/>
        <v>4.153333333333333</v>
      </c>
      <c r="G55" s="37">
        <f t="shared" si="11"/>
        <v>3.796666666666667</v>
      </c>
      <c r="H55" s="37">
        <f t="shared" si="12"/>
        <v>3.516666666666666</v>
      </c>
      <c r="I55" s="37">
        <f t="shared" si="13"/>
        <v>3.266666666666667</v>
      </c>
      <c r="J55" s="37">
        <f t="shared" si="14"/>
        <v>3.1366666666666667</v>
      </c>
      <c r="K55" s="37">
        <f t="shared" si="15"/>
        <v>3.013333333333333</v>
      </c>
      <c r="L55" s="37">
        <f t="shared" si="16"/>
        <v>2.951644476123178</v>
      </c>
      <c r="M55" s="37">
        <f t="shared" si="17"/>
        <v>2.844891552127617</v>
      </c>
      <c r="N55" s="98"/>
      <c r="O55" s="232"/>
      <c r="P55" s="98"/>
      <c r="Q55" s="232"/>
      <c r="R55" s="98"/>
      <c r="S55" s="232"/>
      <c r="T55" s="178" t="s">
        <v>70</v>
      </c>
    </row>
    <row r="56" spans="1:20" ht="13.5" customHeight="1">
      <c r="A56" s="82" t="s">
        <v>29</v>
      </c>
      <c r="B56" s="36"/>
      <c r="C56" s="36"/>
      <c r="D56" s="36"/>
      <c r="E56" s="36"/>
      <c r="F56" s="36">
        <f t="shared" si="10"/>
        <v>3.8866666666666667</v>
      </c>
      <c r="G56" s="36">
        <f t="shared" si="11"/>
        <v>3.753333333333334</v>
      </c>
      <c r="H56" s="36">
        <f t="shared" si="12"/>
        <v>3.6133333333333333</v>
      </c>
      <c r="I56" s="36">
        <f t="shared" si="13"/>
        <v>3.4766666666666666</v>
      </c>
      <c r="J56" s="36">
        <f t="shared" si="14"/>
        <v>3.3233333333333337</v>
      </c>
      <c r="K56" s="36">
        <f t="shared" si="15"/>
        <v>3.206666666666667</v>
      </c>
      <c r="L56" s="36">
        <f t="shared" si="16"/>
        <v>3.027367268784715</v>
      </c>
      <c r="M56" s="36">
        <f t="shared" si="17"/>
        <v>2.848288802326334</v>
      </c>
      <c r="N56" s="39">
        <f t="shared" si="18"/>
        <v>2.661622135659668</v>
      </c>
      <c r="O56" s="233">
        <f aca="true" t="shared" si="19" ref="O56:O72">SUM(M24:O24)/3</f>
        <v>2.5375882002082863</v>
      </c>
      <c r="P56" s="39">
        <f aca="true" t="shared" si="20" ref="P56:P72">SUM(N24:P24)/3</f>
        <v>2.355407245467245</v>
      </c>
      <c r="Q56" s="233">
        <f aca="true" t="shared" si="21" ref="Q56:Q72">SUM(O24:Q24)/3</f>
        <v>2.1793210165898538</v>
      </c>
      <c r="R56" s="39">
        <f aca="true" t="shared" si="22" ref="R56:R72">SUM(P24:R24)/3</f>
        <v>1.9669604723721665</v>
      </c>
      <c r="S56" s="233">
        <f aca="true" t="shared" si="23" ref="S56:S72">SUM(Q24:S24)/3</f>
        <v>1.8514338650680255</v>
      </c>
      <c r="T56" s="179" t="s">
        <v>71</v>
      </c>
    </row>
    <row r="57" spans="1:20" ht="13.5" customHeight="1">
      <c r="A57" s="81" t="s">
        <v>30</v>
      </c>
      <c r="B57" s="37"/>
      <c r="C57" s="37"/>
      <c r="D57" s="37"/>
      <c r="E57" s="37"/>
      <c r="F57" s="37">
        <f t="shared" si="10"/>
        <v>4.513333333333334</v>
      </c>
      <c r="G57" s="37">
        <f t="shared" si="11"/>
        <v>4.523333333333333</v>
      </c>
      <c r="H57" s="37">
        <f t="shared" si="12"/>
        <v>4.43</v>
      </c>
      <c r="I57" s="37">
        <f t="shared" si="13"/>
        <v>4.3066666666666675</v>
      </c>
      <c r="J57" s="37">
        <f t="shared" si="14"/>
        <v>4.216666666666667</v>
      </c>
      <c r="K57" s="37">
        <f t="shared" si="15"/>
        <v>4.0200000000000005</v>
      </c>
      <c r="L57" s="37">
        <f t="shared" si="16"/>
        <v>3.860630751629176</v>
      </c>
      <c r="M57" s="37">
        <f t="shared" si="17"/>
        <v>3.6629354702814365</v>
      </c>
      <c r="N57" s="98">
        <f t="shared" si="18"/>
        <v>3.3762688036147703</v>
      </c>
      <c r="O57" s="232">
        <f t="shared" si="19"/>
        <v>3.102304718652261</v>
      </c>
      <c r="P57" s="98">
        <f t="shared" si="20"/>
        <v>2.8589297459138954</v>
      </c>
      <c r="Q57" s="232">
        <f t="shared" si="21"/>
        <v>2.61476439910531</v>
      </c>
      <c r="R57" s="98">
        <f t="shared" si="22"/>
        <v>2.3927734900967645</v>
      </c>
      <c r="S57" s="232">
        <f t="shared" si="23"/>
        <v>2.195617255281832</v>
      </c>
      <c r="T57" s="178" t="s">
        <v>72</v>
      </c>
    </row>
    <row r="58" spans="1:20" ht="13.5" customHeight="1">
      <c r="A58" s="82" t="s">
        <v>48</v>
      </c>
      <c r="B58" s="36"/>
      <c r="C58" s="36"/>
      <c r="D58" s="36"/>
      <c r="E58" s="36"/>
      <c r="F58" s="36">
        <f t="shared" si="10"/>
        <v>2.8266666666666667</v>
      </c>
      <c r="G58" s="36">
        <f t="shared" si="11"/>
        <v>2.723333333333333</v>
      </c>
      <c r="H58" s="36">
        <f t="shared" si="12"/>
        <v>2.6566666666666667</v>
      </c>
      <c r="I58" s="36">
        <f t="shared" si="13"/>
        <v>2.686666666666667</v>
      </c>
      <c r="J58" s="36">
        <f t="shared" si="14"/>
        <v>2.9966666666666666</v>
      </c>
      <c r="K58" s="36">
        <f t="shared" si="15"/>
        <v>3.0766666666666667</v>
      </c>
      <c r="L58" s="36">
        <f t="shared" si="16"/>
        <v>3.2509340057260196</v>
      </c>
      <c r="M58" s="36">
        <f t="shared" si="17"/>
        <v>3.1621409542349936</v>
      </c>
      <c r="N58" s="39">
        <f t="shared" si="18"/>
        <v>3.1621409542349936</v>
      </c>
      <c r="O58" s="233">
        <f t="shared" si="19"/>
        <v>2.7278736151756404</v>
      </c>
      <c r="P58" s="39">
        <f t="shared" si="20"/>
        <v>2.3314012062536826</v>
      </c>
      <c r="Q58" s="233">
        <f t="shared" si="21"/>
        <v>2.0023425507907344</v>
      </c>
      <c r="R58" s="39">
        <f t="shared" si="22"/>
        <v>1.8736389231012038</v>
      </c>
      <c r="S58" s="233">
        <f t="shared" si="23"/>
        <v>1.7018442847247097</v>
      </c>
      <c r="T58" s="179" t="s">
        <v>78</v>
      </c>
    </row>
    <row r="59" spans="1:20" ht="13.5" customHeight="1">
      <c r="A59" s="81" t="s">
        <v>49</v>
      </c>
      <c r="B59" s="37"/>
      <c r="C59" s="37"/>
      <c r="D59" s="37"/>
      <c r="E59" s="37"/>
      <c r="F59" s="37">
        <f t="shared" si="10"/>
        <v>5.406666666666666</v>
      </c>
      <c r="G59" s="37">
        <f t="shared" si="11"/>
        <v>4.829999999999999</v>
      </c>
      <c r="H59" s="37">
        <f t="shared" si="12"/>
        <v>4.21</v>
      </c>
      <c r="I59" s="37">
        <f t="shared" si="13"/>
        <v>3.716666666666667</v>
      </c>
      <c r="J59" s="37">
        <f t="shared" si="14"/>
        <v>3.6200000000000006</v>
      </c>
      <c r="K59" s="37">
        <f t="shared" si="15"/>
        <v>3.623333333333333</v>
      </c>
      <c r="L59" s="37">
        <f t="shared" si="16"/>
        <v>3.3856652633247646</v>
      </c>
      <c r="M59" s="37">
        <f t="shared" si="17"/>
        <v>3.043733891864756</v>
      </c>
      <c r="N59" s="98">
        <f t="shared" si="18"/>
        <v>2.763733891864756</v>
      </c>
      <c r="O59" s="232">
        <f t="shared" si="19"/>
        <v>2.884735295206658</v>
      </c>
      <c r="P59" s="98">
        <f t="shared" si="20"/>
        <v>3.048946367498024</v>
      </c>
      <c r="Q59" s="232">
        <f t="shared" si="21"/>
        <v>3.146802338460566</v>
      </c>
      <c r="R59" s="98">
        <f t="shared" si="22"/>
        <v>2.6806078761734615</v>
      </c>
      <c r="S59" s="232">
        <f t="shared" si="23"/>
        <v>1.8728398257486087</v>
      </c>
      <c r="T59" s="178" t="s">
        <v>73</v>
      </c>
    </row>
    <row r="60" spans="1:20" ht="13.5" customHeight="1">
      <c r="A60" s="82" t="s">
        <v>31</v>
      </c>
      <c r="B60" s="36"/>
      <c r="C60" s="36"/>
      <c r="D60" s="36"/>
      <c r="E60" s="36"/>
      <c r="F60" s="36">
        <f t="shared" si="10"/>
        <v>3.8466666666666662</v>
      </c>
      <c r="G60" s="36">
        <f t="shared" si="11"/>
        <v>3.7366666666666664</v>
      </c>
      <c r="H60" s="36">
        <f t="shared" si="12"/>
        <v>3.59</v>
      </c>
      <c r="I60" s="36">
        <f t="shared" si="13"/>
        <v>3.4966666666666666</v>
      </c>
      <c r="J60" s="36">
        <f t="shared" si="14"/>
        <v>3.4000000000000004</v>
      </c>
      <c r="K60" s="36">
        <f t="shared" si="15"/>
        <v>3.3699999999999997</v>
      </c>
      <c r="L60" s="36">
        <f t="shared" si="16"/>
        <v>3.322605893645752</v>
      </c>
      <c r="M60" s="36">
        <f t="shared" si="17"/>
        <v>3.139373985432826</v>
      </c>
      <c r="N60" s="39">
        <f t="shared" si="18"/>
        <v>2.8360406520994927</v>
      </c>
      <c r="O60" s="233">
        <f t="shared" si="19"/>
        <v>2.5267680917870745</v>
      </c>
      <c r="P60" s="39">
        <f t="shared" si="20"/>
        <v>2.2343865278408357</v>
      </c>
      <c r="Q60" s="233">
        <f t="shared" si="21"/>
        <v>2.2471117205917133</v>
      </c>
      <c r="R60" s="39">
        <f t="shared" si="22"/>
        <v>2.211503894247897</v>
      </c>
      <c r="S60" s="233">
        <f t="shared" si="23"/>
        <v>2.190166887812377</v>
      </c>
      <c r="T60" s="179" t="s">
        <v>74</v>
      </c>
    </row>
    <row r="61" spans="1:20" ht="13.5" customHeight="1">
      <c r="A61" s="81" t="s">
        <v>32</v>
      </c>
      <c r="B61" s="37"/>
      <c r="C61" s="37"/>
      <c r="D61" s="37"/>
      <c r="E61" s="37"/>
      <c r="F61" s="37">
        <f t="shared" si="10"/>
        <v>4.183333333333334</v>
      </c>
      <c r="G61" s="37">
        <f t="shared" si="11"/>
        <v>4.03</v>
      </c>
      <c r="H61" s="37">
        <f t="shared" si="12"/>
        <v>3.793333333333333</v>
      </c>
      <c r="I61" s="37">
        <f t="shared" si="13"/>
        <v>3.59</v>
      </c>
      <c r="J61" s="37">
        <f t="shared" si="14"/>
        <v>3.436666666666666</v>
      </c>
      <c r="K61" s="37">
        <f t="shared" si="15"/>
        <v>3.356666666666667</v>
      </c>
      <c r="L61" s="37">
        <f t="shared" si="16"/>
        <v>3.0320851524543233</v>
      </c>
      <c r="M61" s="37">
        <f t="shared" si="17"/>
        <v>2.657735608226397</v>
      </c>
      <c r="N61" s="98">
        <f t="shared" si="18"/>
        <v>2.237735608226397</v>
      </c>
      <c r="O61" s="232">
        <f t="shared" si="19"/>
        <v>2.058983789105407</v>
      </c>
      <c r="P61" s="98">
        <f t="shared" si="20"/>
        <v>1.7203086162297112</v>
      </c>
      <c r="Q61" s="232">
        <f t="shared" si="21"/>
        <v>1.4895587329393187</v>
      </c>
      <c r="R61" s="98">
        <f t="shared" si="22"/>
        <v>1.3270729988758512</v>
      </c>
      <c r="S61" s="232">
        <f t="shared" si="23"/>
        <v>1.4047789239550277</v>
      </c>
      <c r="T61" s="178" t="s">
        <v>75</v>
      </c>
    </row>
    <row r="62" spans="1:26" s="14" customFormat="1" ht="13.5" customHeight="1">
      <c r="A62" s="82" t="s">
        <v>50</v>
      </c>
      <c r="B62" s="36"/>
      <c r="C62" s="36"/>
      <c r="D62" s="36"/>
      <c r="E62" s="36"/>
      <c r="F62" s="36">
        <f t="shared" si="10"/>
        <v>4.223333333333333</v>
      </c>
      <c r="G62" s="36">
        <f t="shared" si="11"/>
        <v>3.9499999999999997</v>
      </c>
      <c r="H62" s="36">
        <f t="shared" si="12"/>
        <v>3.77</v>
      </c>
      <c r="I62" s="36">
        <f t="shared" si="13"/>
        <v>3.606666666666667</v>
      </c>
      <c r="J62" s="36">
        <f t="shared" si="14"/>
        <v>3.52</v>
      </c>
      <c r="K62" s="36">
        <f t="shared" si="15"/>
        <v>3.41</v>
      </c>
      <c r="L62" s="36">
        <f t="shared" si="16"/>
        <v>3.352138758198374</v>
      </c>
      <c r="M62" s="36">
        <f t="shared" si="17"/>
        <v>3.2116240684012585</v>
      </c>
      <c r="N62" s="39">
        <f t="shared" si="18"/>
        <v>3.0382907350679247</v>
      </c>
      <c r="O62" s="233">
        <f t="shared" si="19"/>
        <v>2.759485310202885</v>
      </c>
      <c r="P62" s="39">
        <f t="shared" si="20"/>
        <v>2.4425093573024834</v>
      </c>
      <c r="Q62" s="233">
        <f t="shared" si="21"/>
        <v>2.135798835870961</v>
      </c>
      <c r="R62" s="39">
        <f t="shared" si="22"/>
        <v>1.8906055963113817</v>
      </c>
      <c r="S62" s="233">
        <f t="shared" si="23"/>
        <v>1.6432551698985514</v>
      </c>
      <c r="T62" s="179" t="s">
        <v>70</v>
      </c>
      <c r="V62" s="94"/>
      <c r="W62" s="94"/>
      <c r="X62" s="94"/>
      <c r="Y62" s="94"/>
      <c r="Z62" s="94"/>
    </row>
    <row r="63" spans="1:26" s="14" customFormat="1" ht="13.5" customHeight="1">
      <c r="A63" s="81" t="s">
        <v>56</v>
      </c>
      <c r="B63" s="37"/>
      <c r="C63" s="37"/>
      <c r="D63" s="37"/>
      <c r="E63" s="37"/>
      <c r="F63" s="37">
        <f t="shared" si="10"/>
        <v>4.526666666666666</v>
      </c>
      <c r="G63" s="37">
        <f t="shared" si="11"/>
        <v>4.02</v>
      </c>
      <c r="H63" s="37">
        <f t="shared" si="12"/>
        <v>3.64</v>
      </c>
      <c r="I63" s="37">
        <f t="shared" si="13"/>
        <v>3.546666666666667</v>
      </c>
      <c r="J63" s="37">
        <f t="shared" si="14"/>
        <v>3.723333333333333</v>
      </c>
      <c r="K63" s="37">
        <f t="shared" si="15"/>
        <v>3.61</v>
      </c>
      <c r="L63" s="37">
        <f t="shared" si="16"/>
        <v>3.539369521130798</v>
      </c>
      <c r="M63" s="37">
        <f t="shared" si="17"/>
        <v>3.172214627064294</v>
      </c>
      <c r="N63" s="98">
        <f t="shared" si="18"/>
        <v>3.045547960397627</v>
      </c>
      <c r="O63" s="232">
        <f t="shared" si="19"/>
        <v>2.9895117726001623</v>
      </c>
      <c r="P63" s="98">
        <f t="shared" si="20"/>
        <v>2.880066699533479</v>
      </c>
      <c r="Q63" s="232">
        <f t="shared" si="21"/>
        <v>2.924408754152818</v>
      </c>
      <c r="R63" s="98">
        <f t="shared" si="22"/>
        <v>2.867846847339106</v>
      </c>
      <c r="S63" s="232">
        <f t="shared" si="23"/>
        <v>2.7989651370065434</v>
      </c>
      <c r="T63" s="178" t="s">
        <v>77</v>
      </c>
      <c r="V63" s="94"/>
      <c r="W63" s="94"/>
      <c r="X63" s="94"/>
      <c r="Y63" s="94"/>
      <c r="Z63" s="94"/>
    </row>
    <row r="64" spans="1:26" s="14" customFormat="1" ht="13.5" customHeight="1">
      <c r="A64" s="82" t="s">
        <v>33</v>
      </c>
      <c r="B64" s="36"/>
      <c r="C64" s="36"/>
      <c r="D64" s="36"/>
      <c r="E64" s="36"/>
      <c r="F64" s="36">
        <f t="shared" si="10"/>
        <v>4.053333333333334</v>
      </c>
      <c r="G64" s="36">
        <f t="shared" si="11"/>
        <v>3.7533333333333334</v>
      </c>
      <c r="H64" s="36">
        <f t="shared" si="12"/>
        <v>3.5233333333333334</v>
      </c>
      <c r="I64" s="36">
        <f t="shared" si="13"/>
        <v>3.3733333333333335</v>
      </c>
      <c r="J64" s="36">
        <f t="shared" si="14"/>
        <v>3.283333333333333</v>
      </c>
      <c r="K64" s="36">
        <f t="shared" si="15"/>
        <v>3.233333333333333</v>
      </c>
      <c r="L64" s="36">
        <f t="shared" si="16"/>
        <v>3.1485954363189137</v>
      </c>
      <c r="M64" s="36">
        <f t="shared" si="17"/>
        <v>3.117631681955227</v>
      </c>
      <c r="N64" s="39">
        <f t="shared" si="18"/>
        <v>3.040965015288561</v>
      </c>
      <c r="O64" s="233">
        <f t="shared" si="19"/>
        <v>2.9123695789696473</v>
      </c>
      <c r="P64" s="39">
        <f t="shared" si="20"/>
        <v>2.737894334472196</v>
      </c>
      <c r="Q64" s="233">
        <f t="shared" si="21"/>
        <v>2.600176965690741</v>
      </c>
      <c r="R64" s="39">
        <f t="shared" si="22"/>
        <v>2.565801375635162</v>
      </c>
      <c r="S64" s="233">
        <f t="shared" si="23"/>
        <v>2.5109528109885724</v>
      </c>
      <c r="T64" s="179" t="s">
        <v>76</v>
      </c>
      <c r="V64" s="94"/>
      <c r="W64" s="94"/>
      <c r="X64" s="94"/>
      <c r="Y64" s="94"/>
      <c r="Z64" s="94"/>
    </row>
    <row r="65" spans="1:26" s="14" customFormat="1" ht="13.5" customHeight="1">
      <c r="A65" s="81" t="s">
        <v>34</v>
      </c>
      <c r="B65" s="37"/>
      <c r="C65" s="37"/>
      <c r="D65" s="37"/>
      <c r="E65" s="37"/>
      <c r="F65" s="37">
        <f t="shared" si="10"/>
        <v>2.736666666666667</v>
      </c>
      <c r="G65" s="37">
        <f t="shared" si="11"/>
        <v>2.7300000000000004</v>
      </c>
      <c r="H65" s="37">
        <f t="shared" si="12"/>
        <v>3.0233333333333334</v>
      </c>
      <c r="I65" s="37">
        <f t="shared" si="13"/>
        <v>3.2433333333333336</v>
      </c>
      <c r="J65" s="37">
        <f t="shared" si="14"/>
        <v>3.49</v>
      </c>
      <c r="K65" s="37">
        <f t="shared" si="15"/>
        <v>3.5866666666666673</v>
      </c>
      <c r="L65" s="37">
        <f t="shared" si="16"/>
        <v>3.5630481501089086</v>
      </c>
      <c r="M65" s="37">
        <f t="shared" si="17"/>
        <v>3.4644353651183883</v>
      </c>
      <c r="N65" s="98">
        <f t="shared" si="18"/>
        <v>4.007768698451721</v>
      </c>
      <c r="O65" s="232">
        <f t="shared" si="19"/>
        <v>3.694720548342813</v>
      </c>
      <c r="P65" s="98">
        <f t="shared" si="20"/>
        <v>3.275629992098527</v>
      </c>
      <c r="Q65" s="232">
        <f t="shared" si="21"/>
        <v>2.0000610956070233</v>
      </c>
      <c r="R65" s="98">
        <f t="shared" si="22"/>
        <v>1.7763956671590233</v>
      </c>
      <c r="S65" s="232">
        <f t="shared" si="23"/>
        <v>1.7244760692774062</v>
      </c>
      <c r="T65" s="178" t="s">
        <v>78</v>
      </c>
      <c r="V65" s="94"/>
      <c r="W65" s="94"/>
      <c r="X65" s="94"/>
      <c r="Y65" s="94"/>
      <c r="Z65" s="94"/>
    </row>
    <row r="66" spans="1:26" s="14" customFormat="1" ht="13.5" customHeight="1">
      <c r="A66" s="82" t="s">
        <v>35</v>
      </c>
      <c r="B66" s="36"/>
      <c r="C66" s="36"/>
      <c r="D66" s="36"/>
      <c r="E66" s="36"/>
      <c r="F66" s="36">
        <f t="shared" si="10"/>
        <v>4.016666666666667</v>
      </c>
      <c r="G66" s="36">
        <f t="shared" si="11"/>
        <v>3.813333333333333</v>
      </c>
      <c r="H66" s="36">
        <f t="shared" si="12"/>
        <v>3.65</v>
      </c>
      <c r="I66" s="36">
        <f t="shared" si="13"/>
        <v>3.563333333333333</v>
      </c>
      <c r="J66" s="36">
        <f t="shared" si="14"/>
        <v>3.4499999999999997</v>
      </c>
      <c r="K66" s="36">
        <f t="shared" si="15"/>
        <v>3.426666666666667</v>
      </c>
      <c r="L66" s="36">
        <f t="shared" si="16"/>
        <v>3.376746563215459</v>
      </c>
      <c r="M66" s="36">
        <f t="shared" si="17"/>
        <v>3.2768651536299527</v>
      </c>
      <c r="N66" s="39">
        <f t="shared" si="18"/>
        <v>3.0835318202966193</v>
      </c>
      <c r="O66" s="233">
        <f t="shared" si="19"/>
        <v>2.8667852570811605</v>
      </c>
      <c r="P66" s="39">
        <f t="shared" si="20"/>
        <v>2.692759450101757</v>
      </c>
      <c r="Q66" s="233">
        <f t="shared" si="21"/>
        <v>2.4952116095283317</v>
      </c>
      <c r="R66" s="39">
        <f t="shared" si="22"/>
        <v>2.315681324975486</v>
      </c>
      <c r="S66" s="233">
        <f t="shared" si="23"/>
        <v>2.1399778308296855</v>
      </c>
      <c r="T66" s="179" t="s">
        <v>77</v>
      </c>
      <c r="V66" s="94"/>
      <c r="W66" s="94"/>
      <c r="X66" s="94"/>
      <c r="Y66" s="94"/>
      <c r="Z66" s="94"/>
    </row>
    <row r="67" spans="1:26" s="14" customFormat="1" ht="13.5" customHeight="1">
      <c r="A67" s="81" t="s">
        <v>36</v>
      </c>
      <c r="B67" s="37"/>
      <c r="C67" s="37"/>
      <c r="D67" s="37"/>
      <c r="E67" s="37"/>
      <c r="F67" s="37">
        <f t="shared" si="10"/>
        <v>4.173333333333334</v>
      </c>
      <c r="G67" s="37">
        <f t="shared" si="11"/>
        <v>3.8833333333333333</v>
      </c>
      <c r="H67" s="37">
        <f t="shared" si="12"/>
        <v>3.5433333333333334</v>
      </c>
      <c r="I67" s="37">
        <f t="shared" si="13"/>
        <v>4.306666666666667</v>
      </c>
      <c r="J67" s="37">
        <f t="shared" si="14"/>
        <v>3.9766666666666666</v>
      </c>
      <c r="K67" s="37">
        <f t="shared" si="15"/>
        <v>3.823333333333333</v>
      </c>
      <c r="L67" s="37">
        <f t="shared" si="16"/>
        <v>2.8416135574951897</v>
      </c>
      <c r="M67" s="37">
        <f t="shared" si="17"/>
        <v>2.894882622599596</v>
      </c>
      <c r="N67" s="98">
        <f t="shared" si="18"/>
        <v>2.654882622599596</v>
      </c>
      <c r="O67" s="232">
        <f t="shared" si="19"/>
        <v>2.399935731771073</v>
      </c>
      <c r="P67" s="98">
        <f t="shared" si="20"/>
        <v>2.147477616053458</v>
      </c>
      <c r="Q67" s="232">
        <f t="shared" si="21"/>
        <v>1.93724179435774</v>
      </c>
      <c r="R67" s="98">
        <f t="shared" si="22"/>
        <v>1.7581661964015518</v>
      </c>
      <c r="S67" s="232">
        <f t="shared" si="23"/>
        <v>1.6476606963688367</v>
      </c>
      <c r="T67" s="178" t="s">
        <v>79</v>
      </c>
      <c r="V67" s="94"/>
      <c r="W67" s="94"/>
      <c r="X67" s="94"/>
      <c r="Y67" s="94"/>
      <c r="Z67" s="94"/>
    </row>
    <row r="68" spans="1:26" s="14" customFormat="1" ht="13.5" customHeight="1">
      <c r="A68" s="82" t="s">
        <v>37</v>
      </c>
      <c r="B68" s="36"/>
      <c r="C68" s="36"/>
      <c r="D68" s="36"/>
      <c r="E68" s="36"/>
      <c r="F68" s="36">
        <f t="shared" si="10"/>
        <v>3.9000000000000004</v>
      </c>
      <c r="G68" s="36">
        <f t="shared" si="11"/>
        <v>3.6333333333333333</v>
      </c>
      <c r="H68" s="36">
        <f t="shared" si="12"/>
        <v>3.5</v>
      </c>
      <c r="I68" s="36">
        <f t="shared" si="13"/>
        <v>3.4466666666666668</v>
      </c>
      <c r="J68" s="36">
        <f t="shared" si="14"/>
        <v>3.3766666666666665</v>
      </c>
      <c r="K68" s="36">
        <f t="shared" si="15"/>
        <v>3.22</v>
      </c>
      <c r="L68" s="36">
        <f t="shared" si="16"/>
        <v>3.027077945791072</v>
      </c>
      <c r="M68" s="36">
        <f t="shared" si="17"/>
        <v>2.840647058496795</v>
      </c>
      <c r="N68" s="39">
        <f t="shared" si="18"/>
        <v>2.7073137251634622</v>
      </c>
      <c r="O68" s="233">
        <f t="shared" si="19"/>
        <v>2.5102357793723904</v>
      </c>
      <c r="P68" s="39">
        <f t="shared" si="20"/>
        <v>2.3175009856616153</v>
      </c>
      <c r="Q68" s="233">
        <f t="shared" si="21"/>
        <v>2.100263979145541</v>
      </c>
      <c r="R68" s="39">
        <f t="shared" si="22"/>
        <v>1.9086776917578117</v>
      </c>
      <c r="S68" s="233">
        <f t="shared" si="23"/>
        <v>2.0627754277083126</v>
      </c>
      <c r="T68" s="179" t="s">
        <v>80</v>
      </c>
      <c r="V68" s="94"/>
      <c r="W68" s="94"/>
      <c r="X68" s="94"/>
      <c r="Y68" s="94"/>
      <c r="Z68" s="94"/>
    </row>
    <row r="69" spans="1:26" s="14" customFormat="1" ht="13.5" customHeight="1">
      <c r="A69" s="81" t="s">
        <v>62</v>
      </c>
      <c r="B69" s="37"/>
      <c r="C69" s="37"/>
      <c r="D69" s="37"/>
      <c r="E69" s="37"/>
      <c r="F69" s="37">
        <f t="shared" si="10"/>
        <v>3.85</v>
      </c>
      <c r="G69" s="37">
        <f t="shared" si="11"/>
        <v>3.766666666666667</v>
      </c>
      <c r="H69" s="37">
        <f t="shared" si="12"/>
        <v>3.5833333333333335</v>
      </c>
      <c r="I69" s="37">
        <f t="shared" si="13"/>
        <v>3.4466666666666668</v>
      </c>
      <c r="J69" s="37">
        <f t="shared" si="14"/>
        <v>3.33</v>
      </c>
      <c r="K69" s="37">
        <f t="shared" si="15"/>
        <v>3.31</v>
      </c>
      <c r="L69" s="37">
        <f t="shared" si="16"/>
        <v>3.203178243329436</v>
      </c>
      <c r="M69" s="37">
        <f t="shared" si="17"/>
        <v>2.985662844488108</v>
      </c>
      <c r="N69" s="98">
        <f t="shared" si="18"/>
        <v>2.662329511154775</v>
      </c>
      <c r="O69" s="232">
        <f t="shared" si="19"/>
        <v>2.449151267825339</v>
      </c>
      <c r="P69" s="98">
        <f t="shared" si="20"/>
        <v>2.277279288976261</v>
      </c>
      <c r="Q69" s="232">
        <f t="shared" si="21"/>
        <v>2.145121654975839</v>
      </c>
      <c r="R69" s="98">
        <f t="shared" si="22"/>
        <v>1.9738531942703579</v>
      </c>
      <c r="S69" s="232">
        <f t="shared" si="23"/>
        <v>1.8685368509694869</v>
      </c>
      <c r="T69" s="178" t="s">
        <v>81</v>
      </c>
      <c r="V69" s="94"/>
      <c r="W69" s="94"/>
      <c r="X69" s="94"/>
      <c r="Y69" s="94"/>
      <c r="Z69" s="94"/>
    </row>
    <row r="70" spans="1:26" s="14" customFormat="1" ht="13.5" customHeight="1">
      <c r="A70" s="82" t="s">
        <v>51</v>
      </c>
      <c r="B70" s="36"/>
      <c r="C70" s="36"/>
      <c r="D70" s="36"/>
      <c r="E70" s="36"/>
      <c r="F70" s="36">
        <f t="shared" si="10"/>
        <v>4.273333333333333</v>
      </c>
      <c r="G70" s="36">
        <f t="shared" si="11"/>
        <v>3.91</v>
      </c>
      <c r="H70" s="36">
        <f t="shared" si="12"/>
        <v>3.5033333333333334</v>
      </c>
      <c r="I70" s="36">
        <f t="shared" si="13"/>
        <v>3.436666666666667</v>
      </c>
      <c r="J70" s="36">
        <f t="shared" si="14"/>
        <v>3.44</v>
      </c>
      <c r="K70" s="36">
        <f t="shared" si="15"/>
        <v>3.47</v>
      </c>
      <c r="L70" s="36">
        <f t="shared" si="16"/>
        <v>3.3060651521373927</v>
      </c>
      <c r="M70" s="36">
        <f t="shared" si="17"/>
        <v>3.2684502651307548</v>
      </c>
      <c r="N70" s="39">
        <f t="shared" si="18"/>
        <v>3.2117835984640877</v>
      </c>
      <c r="O70" s="233">
        <f t="shared" si="19"/>
        <v>3.2757184463266955</v>
      </c>
      <c r="P70" s="39">
        <f t="shared" si="20"/>
        <v>3.1399058868569334</v>
      </c>
      <c r="Q70" s="233">
        <f t="shared" si="21"/>
        <v>2.9581376554839003</v>
      </c>
      <c r="R70" s="39">
        <f t="shared" si="22"/>
        <v>2.600597623471222</v>
      </c>
      <c r="S70" s="233">
        <f t="shared" si="23"/>
        <v>2.258660046537152</v>
      </c>
      <c r="T70" s="179" t="s">
        <v>70</v>
      </c>
      <c r="V70" s="94"/>
      <c r="W70" s="94"/>
      <c r="X70" s="94"/>
      <c r="Y70" s="94"/>
      <c r="Z70" s="94"/>
    </row>
    <row r="71" spans="1:26" s="14" customFormat="1" ht="13.5" customHeight="1">
      <c r="A71" s="81" t="s">
        <v>52</v>
      </c>
      <c r="B71" s="37"/>
      <c r="C71" s="37"/>
      <c r="D71" s="37"/>
      <c r="E71" s="37"/>
      <c r="F71" s="37">
        <f t="shared" si="10"/>
        <v>4.25</v>
      </c>
      <c r="G71" s="37">
        <f t="shared" si="11"/>
        <v>3.866666666666667</v>
      </c>
      <c r="H71" s="37">
        <f t="shared" si="12"/>
        <v>3.44</v>
      </c>
      <c r="I71" s="37">
        <f t="shared" si="13"/>
        <v>3.1500000000000004</v>
      </c>
      <c r="J71" s="37">
        <f t="shared" si="14"/>
        <v>2.986666666666667</v>
      </c>
      <c r="K71" s="37">
        <f t="shared" si="15"/>
        <v>2.9766666666666666</v>
      </c>
      <c r="L71" s="37">
        <f t="shared" si="16"/>
        <v>3.075765666072627</v>
      </c>
      <c r="M71" s="37">
        <f t="shared" si="17"/>
        <v>3.2669065371282553</v>
      </c>
      <c r="N71" s="98">
        <f t="shared" si="18"/>
        <v>3.190239870461589</v>
      </c>
      <c r="O71" s="232">
        <f t="shared" si="19"/>
        <v>2.8611408710556283</v>
      </c>
      <c r="P71" s="98">
        <f t="shared" si="20"/>
        <v>2.382704268911637</v>
      </c>
      <c r="Q71" s="232">
        <f t="shared" si="21"/>
        <v>2.0805938883158617</v>
      </c>
      <c r="R71" s="98">
        <f t="shared" si="22"/>
        <v>1.8383289667059033</v>
      </c>
      <c r="S71" s="232">
        <f t="shared" si="23"/>
        <v>1.627507136634935</v>
      </c>
      <c r="T71" s="178" t="s">
        <v>82</v>
      </c>
      <c r="V71" s="94"/>
      <c r="W71" s="94"/>
      <c r="X71" s="94"/>
      <c r="Y71" s="94"/>
      <c r="Z71" s="94"/>
    </row>
    <row r="72" spans="1:26" s="14" customFormat="1" ht="13.5" customHeight="1">
      <c r="A72" s="82" t="s">
        <v>38</v>
      </c>
      <c r="B72" s="36"/>
      <c r="C72" s="36"/>
      <c r="D72" s="36"/>
      <c r="E72" s="36"/>
      <c r="F72" s="36">
        <f t="shared" si="10"/>
        <v>3.8366666666666664</v>
      </c>
      <c r="G72" s="36">
        <f t="shared" si="11"/>
        <v>3.84</v>
      </c>
      <c r="H72" s="36">
        <f t="shared" si="12"/>
        <v>3.8666666666666667</v>
      </c>
      <c r="I72" s="36">
        <f t="shared" si="13"/>
        <v>3.796666666666667</v>
      </c>
      <c r="J72" s="36">
        <f t="shared" si="14"/>
        <v>3.6566666666666667</v>
      </c>
      <c r="K72" s="36">
        <f t="shared" si="15"/>
        <v>3.4766666666666666</v>
      </c>
      <c r="L72" s="36">
        <f t="shared" si="16"/>
        <v>3.3931095986827473</v>
      </c>
      <c r="M72" s="36">
        <f t="shared" si="17"/>
        <v>3.277885236707189</v>
      </c>
      <c r="N72" s="39">
        <f t="shared" si="18"/>
        <v>3.144551903373856</v>
      </c>
      <c r="O72" s="233">
        <f t="shared" si="19"/>
        <v>3.034775638024442</v>
      </c>
      <c r="P72" s="39">
        <f t="shared" si="20"/>
        <v>2.853487692560897</v>
      </c>
      <c r="Q72" s="233">
        <f t="shared" si="21"/>
        <v>2.6612675115671816</v>
      </c>
      <c r="R72" s="39">
        <f t="shared" si="22"/>
        <v>2.372520452056236</v>
      </c>
      <c r="S72" s="233">
        <f t="shared" si="23"/>
        <v>2.1985410681578226</v>
      </c>
      <c r="T72" s="179" t="s">
        <v>82</v>
      </c>
      <c r="U72" s="90"/>
      <c r="V72" s="90"/>
      <c r="W72" s="90"/>
      <c r="X72" s="90"/>
      <c r="Y72" s="90"/>
      <c r="Z72" s="90"/>
    </row>
    <row r="73" spans="1:26" s="76" customFormat="1" ht="13.5" customHeight="1">
      <c r="A73" s="87" t="s">
        <v>21</v>
      </c>
      <c r="B73" s="88"/>
      <c r="C73" s="88"/>
      <c r="D73" s="88"/>
      <c r="E73" s="88"/>
      <c r="F73" s="88">
        <f>MIN(F53:F72)</f>
        <v>2.736666666666667</v>
      </c>
      <c r="G73" s="88">
        <f aca="true" t="shared" si="24" ref="G73:M73">MIN(G53:G72)</f>
        <v>2.723333333333333</v>
      </c>
      <c r="H73" s="88">
        <f t="shared" si="24"/>
        <v>2.6566666666666667</v>
      </c>
      <c r="I73" s="88">
        <f t="shared" si="24"/>
        <v>2.686666666666667</v>
      </c>
      <c r="J73" s="89">
        <f t="shared" si="24"/>
        <v>2.84</v>
      </c>
      <c r="K73" s="88">
        <f t="shared" si="24"/>
        <v>2.936666666666667</v>
      </c>
      <c r="L73" s="88">
        <f t="shared" si="24"/>
        <v>2.8416135574951897</v>
      </c>
      <c r="M73" s="88">
        <f t="shared" si="24"/>
        <v>2.657735608226397</v>
      </c>
      <c r="N73" s="225">
        <f aca="true" t="shared" si="25" ref="N73:S73">MIN(N53:N72)</f>
        <v>2.237735608226397</v>
      </c>
      <c r="O73" s="239">
        <f t="shared" si="25"/>
        <v>2.058983789105407</v>
      </c>
      <c r="P73" s="225">
        <f t="shared" si="25"/>
        <v>1.7203086162297112</v>
      </c>
      <c r="Q73" s="239">
        <f t="shared" si="25"/>
        <v>1.4895587329393187</v>
      </c>
      <c r="R73" s="225">
        <f t="shared" si="25"/>
        <v>1.3270729988758512</v>
      </c>
      <c r="S73" s="239">
        <f t="shared" si="25"/>
        <v>1.4047789239550277</v>
      </c>
      <c r="T73" s="228" t="s">
        <v>21</v>
      </c>
      <c r="V73" s="96"/>
      <c r="W73" s="96"/>
      <c r="X73" s="96"/>
      <c r="Y73" s="96"/>
      <c r="Z73" s="96"/>
    </row>
    <row r="74" spans="1:26" s="137" customFormat="1" ht="13.5" customHeight="1">
      <c r="A74" s="170" t="s">
        <v>22</v>
      </c>
      <c r="B74" s="171"/>
      <c r="C74" s="171"/>
      <c r="D74" s="171"/>
      <c r="E74" s="171"/>
      <c r="F74" s="171">
        <f>MAX(F53:F72)</f>
        <v>5.406666666666666</v>
      </c>
      <c r="G74" s="171">
        <f aca="true" t="shared" si="26" ref="G74:L74">MAX(G53:G72)</f>
        <v>4.829999999999999</v>
      </c>
      <c r="H74" s="171">
        <f t="shared" si="26"/>
        <v>4.43</v>
      </c>
      <c r="I74" s="171">
        <f t="shared" si="26"/>
        <v>4.3066666666666675</v>
      </c>
      <c r="J74" s="172">
        <f t="shared" si="26"/>
        <v>4.216666666666667</v>
      </c>
      <c r="K74" s="171">
        <f t="shared" si="26"/>
        <v>4.0200000000000005</v>
      </c>
      <c r="L74" s="171">
        <f t="shared" si="26"/>
        <v>3.860630751629176</v>
      </c>
      <c r="M74" s="172">
        <f aca="true" t="shared" si="27" ref="M74:S74">MAX(M53:M72)</f>
        <v>3.6629354702814365</v>
      </c>
      <c r="N74" s="172">
        <f t="shared" si="27"/>
        <v>4.007768698451721</v>
      </c>
      <c r="O74" s="240">
        <f t="shared" si="27"/>
        <v>3.694720548342813</v>
      </c>
      <c r="P74" s="266">
        <f t="shared" si="27"/>
        <v>3.275629992098527</v>
      </c>
      <c r="Q74" s="240">
        <f t="shared" si="27"/>
        <v>3.146802338460566</v>
      </c>
      <c r="R74" s="266">
        <f t="shared" si="27"/>
        <v>2.867846847339106</v>
      </c>
      <c r="S74" s="240">
        <f t="shared" si="27"/>
        <v>2.7989651370065434</v>
      </c>
      <c r="T74" s="229" t="s">
        <v>22</v>
      </c>
      <c r="V74" s="139"/>
      <c r="W74" s="139"/>
      <c r="X74" s="139"/>
      <c r="Y74" s="139"/>
      <c r="Z74" s="139"/>
    </row>
    <row r="75" spans="1:26" s="14" customFormat="1" ht="13.5" customHeight="1">
      <c r="A75" s="42"/>
      <c r="B75" s="39"/>
      <c r="C75" s="39"/>
      <c r="D75" s="39"/>
      <c r="E75" s="39"/>
      <c r="F75" s="39"/>
      <c r="G75" s="39"/>
      <c r="I75" s="15"/>
      <c r="J75" s="15"/>
      <c r="T75" s="182" t="s">
        <v>0</v>
      </c>
      <c r="V75" s="94"/>
      <c r="W75" s="94"/>
      <c r="X75" s="94"/>
      <c r="Y75" s="94"/>
      <c r="Z75" s="94"/>
    </row>
    <row r="76" spans="1:20" ht="13.5" customHeight="1">
      <c r="A76" s="1" t="str">
        <f>+$A$1</f>
        <v>K8/I8</v>
      </c>
      <c r="B76" s="2" t="str">
        <f>+$B$1</f>
        <v>www.unil.ch/idheap/comparatif</v>
      </c>
      <c r="C76" s="3"/>
      <c r="F76" s="5"/>
      <c r="G76" s="5"/>
      <c r="I76" s="5" t="str">
        <f>Intro!$C$20</f>
        <v>© IDHEAP</v>
      </c>
      <c r="J76" s="5" t="str">
        <f>Intro!$C$21</f>
        <v>Update :</v>
      </c>
      <c r="K76" s="6">
        <f ca="1">NOW()</f>
        <v>43090.7927556713</v>
      </c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13.5" customHeight="1">
      <c r="A77" s="293" t="str">
        <f>$A$2</f>
        <v>Durchschnittliche Schuldzinsen</v>
      </c>
      <c r="B77" s="293"/>
      <c r="C77" s="293"/>
      <c r="D77" s="293"/>
      <c r="E77" s="293"/>
      <c r="F77" s="295"/>
      <c r="G77" s="295"/>
      <c r="H77" s="295"/>
      <c r="I77" s="295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</row>
    <row r="78" spans="1:20" ht="13.5" customHeight="1" thickBot="1">
      <c r="A78" s="292" t="str">
        <f>A$3</f>
        <v>Passivzinsen in % des Durchschnitts der Bruttoschulden zu Beginn und am Ende des Rechnungsjahres</v>
      </c>
      <c r="B78" s="292"/>
      <c r="C78" s="292"/>
      <c r="D78" s="292"/>
      <c r="E78" s="292"/>
      <c r="F78" s="292"/>
      <c r="G78" s="292"/>
      <c r="H78" s="9"/>
      <c r="I78" s="9"/>
      <c r="J78" s="9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ht="13.5" customHeight="1" thickTop="1">
      <c r="A79" s="293" t="str">
        <f>$A$4</f>
        <v>Intérêt moyen de la dette</v>
      </c>
      <c r="B79" s="293"/>
      <c r="C79" s="293"/>
      <c r="D79" s="293"/>
      <c r="E79" s="293"/>
      <c r="F79" s="296"/>
      <c r="G79" s="296"/>
      <c r="H79" s="296"/>
      <c r="I79" s="296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</row>
    <row r="80" spans="1:20" ht="13.5" customHeight="1" thickBot="1">
      <c r="A80" s="292" t="s">
        <v>17</v>
      </c>
      <c r="B80" s="292"/>
      <c r="C80" s="292"/>
      <c r="D80" s="292"/>
      <c r="E80" s="292"/>
      <c r="F80" s="292"/>
      <c r="G80" s="292"/>
      <c r="H80" s="9"/>
      <c r="I80" s="9"/>
      <c r="J80" s="9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ht="13.5" customHeight="1" thickTop="1">
      <c r="A81" s="42"/>
      <c r="B81" s="39"/>
      <c r="C81" s="39"/>
      <c r="D81" s="39"/>
      <c r="E81" s="39"/>
      <c r="F81" s="39"/>
      <c r="G81" s="39"/>
      <c r="H81" s="14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3.5" customHeight="1">
      <c r="A82" s="25" t="s">
        <v>2</v>
      </c>
      <c r="B82" s="26" t="s">
        <v>84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1:20" ht="13.5" customHeight="1">
      <c r="A83" s="25" t="s">
        <v>3</v>
      </c>
      <c r="B83" s="29"/>
      <c r="C83" s="30"/>
      <c r="D83" s="30"/>
      <c r="E83" s="30"/>
      <c r="F83" s="30"/>
      <c r="G83" s="30"/>
      <c r="H83" s="30"/>
      <c r="I83" s="30"/>
      <c r="J83" s="30"/>
      <c r="K83" s="30" t="s">
        <v>46</v>
      </c>
      <c r="L83" s="70" t="s">
        <v>54</v>
      </c>
      <c r="M83" s="31" t="s">
        <v>63</v>
      </c>
      <c r="N83" s="31" t="s">
        <v>177</v>
      </c>
      <c r="O83" s="194" t="s">
        <v>180</v>
      </c>
      <c r="P83" s="276" t="s">
        <v>183</v>
      </c>
      <c r="Q83" s="194" t="s">
        <v>184</v>
      </c>
      <c r="R83" s="194" t="s">
        <v>187</v>
      </c>
      <c r="S83" s="194" t="s">
        <v>191</v>
      </c>
      <c r="T83" s="176"/>
    </row>
    <row r="84" spans="1:20" ht="13.5" customHeight="1">
      <c r="A84" s="32"/>
      <c r="B84" s="33"/>
      <c r="C84" s="34"/>
      <c r="D84" s="34"/>
      <c r="E84" s="34"/>
      <c r="F84" s="34"/>
      <c r="G84" s="34"/>
      <c r="H84" s="34"/>
      <c r="I84" s="34"/>
      <c r="J84" s="35"/>
      <c r="K84" s="35"/>
      <c r="L84" s="73"/>
      <c r="M84" s="73"/>
      <c r="N84" s="73"/>
      <c r="O84" s="195"/>
      <c r="P84" s="282"/>
      <c r="Q84" s="195"/>
      <c r="R84" s="195"/>
      <c r="S84" s="195"/>
      <c r="T84" s="177"/>
    </row>
    <row r="85" spans="1:20" ht="13.5" customHeight="1">
      <c r="A85" s="81" t="s">
        <v>27</v>
      </c>
      <c r="B85" s="37"/>
      <c r="C85" s="37"/>
      <c r="D85" s="37"/>
      <c r="E85" s="37"/>
      <c r="F85" s="37"/>
      <c r="G85" s="37"/>
      <c r="H85" s="37"/>
      <c r="I85" s="37"/>
      <c r="J85" s="37"/>
      <c r="K85" s="37">
        <f>SUM(D21:K21)/8</f>
        <v>3.397499999999999</v>
      </c>
      <c r="L85" s="37">
        <f>SUM(E21:L21)/8</f>
        <v>3.232898867378667</v>
      </c>
      <c r="M85" s="37">
        <f>SUM(D21:M21)/10</f>
        <v>3.269819999997884</v>
      </c>
      <c r="N85" s="98">
        <f>SUM(E21:N21)/10</f>
        <v>3.0998199999978846</v>
      </c>
      <c r="O85" s="196">
        <f>SUM(F21:O21)/10</f>
        <v>2.9588199999978846</v>
      </c>
      <c r="P85" s="278">
        <f>SUM(G21:P21)/10</f>
        <v>2.8219619293694063</v>
      </c>
      <c r="Q85" s="196">
        <f>SUM(H21:Q21)/10</f>
        <v>2.6903195681847913</v>
      </c>
      <c r="R85" s="196">
        <f>SUM(I21:R21)/10</f>
        <v>2.561611427029623</v>
      </c>
      <c r="S85" s="196">
        <f>SUM(J21:S21)/10</f>
        <v>2.4341396811134457</v>
      </c>
      <c r="T85" s="178" t="s">
        <v>69</v>
      </c>
    </row>
    <row r="86" spans="1:20" ht="13.5" customHeight="1">
      <c r="A86" s="82" t="s">
        <v>28</v>
      </c>
      <c r="B86" s="36"/>
      <c r="C86" s="36"/>
      <c r="D86" s="36"/>
      <c r="E86" s="36"/>
      <c r="F86" s="36"/>
      <c r="G86" s="36"/>
      <c r="H86" s="36"/>
      <c r="I86" s="36"/>
      <c r="J86" s="36"/>
      <c r="K86" s="36">
        <f>SUM(D22:K22)/8</f>
        <v>3.7175</v>
      </c>
      <c r="L86" s="36">
        <f>SUM(E22:L22)/8</f>
        <v>3.30694667098156</v>
      </c>
      <c r="M86" s="36">
        <f aca="true" t="shared" si="28" ref="M86:M104">SUM(D22:M22)/10</f>
        <v>3.5306877445563445</v>
      </c>
      <c r="N86" s="39">
        <f aca="true" t="shared" si="29" ref="N86:N104">SUM(E22:N22)/10</f>
        <v>3.1616877445563447</v>
      </c>
      <c r="O86" s="197">
        <f>SUM(F22:O22)/10</f>
        <v>2.8076877445563446</v>
      </c>
      <c r="P86" s="279">
        <f>SUM(G22:P22)/10</f>
        <v>2.6793812605058127</v>
      </c>
      <c r="Q86" s="197">
        <f>SUM(H22:Q22)/10</f>
        <v>2.5987648861346586</v>
      </c>
      <c r="R86" s="197">
        <f>SUM(I22:R22)/10</f>
        <v>2.5750200347908536</v>
      </c>
      <c r="S86" s="197">
        <f>SUM(J22:S22)/10</f>
        <v>2.4815664171639</v>
      </c>
      <c r="T86" s="179" t="s">
        <v>70</v>
      </c>
    </row>
    <row r="87" spans="1:20" ht="13.5" customHeight="1">
      <c r="A87" s="81" t="s">
        <v>181</v>
      </c>
      <c r="B87" s="37"/>
      <c r="C87" s="37"/>
      <c r="D87" s="37"/>
      <c r="E87" s="37"/>
      <c r="F87" s="37"/>
      <c r="G87" s="37"/>
      <c r="H87" s="37"/>
      <c r="I87" s="37"/>
      <c r="J87" s="37"/>
      <c r="K87" s="37">
        <f aca="true" t="shared" si="30" ref="K87:L104">SUM(D23:K23)/8</f>
        <v>3.5300000000000002</v>
      </c>
      <c r="L87" s="37">
        <f t="shared" si="30"/>
        <v>3.323116678546192</v>
      </c>
      <c r="M87" s="37">
        <f t="shared" si="28"/>
        <v>3.3864674656382854</v>
      </c>
      <c r="N87" s="98"/>
      <c r="O87" s="196"/>
      <c r="P87" s="278"/>
      <c r="Q87" s="196"/>
      <c r="R87" s="196"/>
      <c r="S87" s="196"/>
      <c r="T87" s="178" t="s">
        <v>70</v>
      </c>
    </row>
    <row r="88" spans="1:20" ht="13.5" customHeight="1">
      <c r="A88" s="82" t="s">
        <v>29</v>
      </c>
      <c r="B88" s="36"/>
      <c r="C88" s="36"/>
      <c r="D88" s="36"/>
      <c r="E88" s="36"/>
      <c r="F88" s="36"/>
      <c r="G88" s="36"/>
      <c r="H88" s="36"/>
      <c r="I88" s="36"/>
      <c r="J88" s="36"/>
      <c r="K88" s="36">
        <f t="shared" si="30"/>
        <v>3.5475</v>
      </c>
      <c r="L88" s="36">
        <f t="shared" si="30"/>
        <v>3.3927627257942685</v>
      </c>
      <c r="M88" s="36">
        <f t="shared" si="28"/>
        <v>3.3804866406979004</v>
      </c>
      <c r="N88" s="39">
        <f t="shared" si="29"/>
        <v>3.233486640697901</v>
      </c>
      <c r="O88" s="197">
        <f aca="true" t="shared" si="31" ref="O88:O104">SUM(F24:O24)/10</f>
        <v>3.0864866406979004</v>
      </c>
      <c r="P88" s="279">
        <f aca="true" t="shared" si="32" ref="P88:P104">SUM(G24:P24)/10</f>
        <v>2.9211088143380737</v>
      </c>
      <c r="Q88" s="197">
        <f aca="true" t="shared" si="33" ref="Q88:Q104">SUM(H24:Q24)/10</f>
        <v>2.761282945674856</v>
      </c>
      <c r="R88" s="197">
        <f aca="true" t="shared" si="34" ref="R88:R104">SUM(I24:R24)/10</f>
        <v>2.59257478240955</v>
      </c>
      <c r="S88" s="197">
        <f aca="true" t="shared" si="35" ref="S88:S104">SUM(J24:S24)/10</f>
        <v>2.4335389738584814</v>
      </c>
      <c r="T88" s="179" t="s">
        <v>71</v>
      </c>
    </row>
    <row r="89" spans="1:20" ht="13.5" customHeight="1">
      <c r="A89" s="81" t="s">
        <v>30</v>
      </c>
      <c r="B89" s="37"/>
      <c r="C89" s="37"/>
      <c r="D89" s="37"/>
      <c r="E89" s="37"/>
      <c r="F89" s="37"/>
      <c r="G89" s="37"/>
      <c r="H89" s="37"/>
      <c r="I89" s="37"/>
      <c r="J89" s="37"/>
      <c r="K89" s="37">
        <f t="shared" si="30"/>
        <v>4.28875</v>
      </c>
      <c r="L89" s="37">
        <f t="shared" si="30"/>
        <v>4.236486531860941</v>
      </c>
      <c r="M89" s="37">
        <f t="shared" si="28"/>
        <v>4.135880641084431</v>
      </c>
      <c r="N89" s="98">
        <f t="shared" si="29"/>
        <v>4.028880641084431</v>
      </c>
      <c r="O89" s="196">
        <f t="shared" si="31"/>
        <v>3.838880641084431</v>
      </c>
      <c r="P89" s="278">
        <f t="shared" si="32"/>
        <v>3.6395595648585997</v>
      </c>
      <c r="Q89" s="196">
        <f t="shared" si="33"/>
        <v>3.456309960816024</v>
      </c>
      <c r="R89" s="196">
        <f t="shared" si="34"/>
        <v>3.227712688113461</v>
      </c>
      <c r="S89" s="196">
        <f t="shared" si="35"/>
        <v>3.0062447414431492</v>
      </c>
      <c r="T89" s="178" t="s">
        <v>72</v>
      </c>
    </row>
    <row r="90" spans="1:20" ht="13.5" customHeight="1">
      <c r="A90" s="82" t="s">
        <v>48</v>
      </c>
      <c r="B90" s="36"/>
      <c r="C90" s="36"/>
      <c r="D90" s="36"/>
      <c r="E90" s="36"/>
      <c r="F90" s="36"/>
      <c r="G90" s="36"/>
      <c r="H90" s="36"/>
      <c r="I90" s="36"/>
      <c r="J90" s="36"/>
      <c r="K90" s="36">
        <f t="shared" si="30"/>
        <v>2.8775</v>
      </c>
      <c r="L90" s="36">
        <f t="shared" si="30"/>
        <v>2.9178502521472574</v>
      </c>
      <c r="M90" s="36">
        <f t="shared" si="28"/>
        <v>2.9596422862704976</v>
      </c>
      <c r="N90" s="39">
        <f t="shared" si="29"/>
        <v>2.955642286270498</v>
      </c>
      <c r="O90" s="197">
        <f t="shared" si="31"/>
        <v>2.865642286270498</v>
      </c>
      <c r="P90" s="279">
        <f t="shared" si="32"/>
        <v>2.811062648146603</v>
      </c>
      <c r="Q90" s="197">
        <f t="shared" si="33"/>
        <v>2.7393450515077182</v>
      </c>
      <c r="R90" s="197">
        <f t="shared" si="34"/>
        <v>2.6307339632008593</v>
      </c>
      <c r="S90" s="197">
        <f t="shared" si="35"/>
        <v>2.515615933564016</v>
      </c>
      <c r="T90" s="179" t="s">
        <v>78</v>
      </c>
    </row>
    <row r="91" spans="1:20" ht="13.5" customHeight="1">
      <c r="A91" s="81" t="s">
        <v>49</v>
      </c>
      <c r="B91" s="37"/>
      <c r="C91" s="37"/>
      <c r="D91" s="37"/>
      <c r="E91" s="37"/>
      <c r="F91" s="37"/>
      <c r="G91" s="37"/>
      <c r="H91" s="37"/>
      <c r="I91" s="37"/>
      <c r="J91" s="37"/>
      <c r="K91" s="37">
        <f t="shared" si="30"/>
        <v>4.34875</v>
      </c>
      <c r="L91" s="37">
        <f t="shared" si="30"/>
        <v>3.9833744737467867</v>
      </c>
      <c r="M91" s="37">
        <f t="shared" si="28"/>
        <v>4.014120167559427</v>
      </c>
      <c r="N91" s="98">
        <f t="shared" si="29"/>
        <v>3.7421201675594262</v>
      </c>
      <c r="O91" s="196">
        <f t="shared" si="31"/>
        <v>3.4891201675594266</v>
      </c>
      <c r="P91" s="278">
        <f t="shared" si="32"/>
        <v>3.3068040778088346</v>
      </c>
      <c r="Q91" s="196">
        <f t="shared" si="33"/>
        <v>3.237160869097597</v>
      </c>
      <c r="R91" s="196">
        <f t="shared" si="34"/>
        <v>3.0303025304114652</v>
      </c>
      <c r="S91" s="196">
        <f t="shared" si="35"/>
        <v>2.753656025533417</v>
      </c>
      <c r="T91" s="178" t="s">
        <v>73</v>
      </c>
    </row>
    <row r="92" spans="1:20" ht="13.5" customHeight="1">
      <c r="A92" s="82" t="s">
        <v>31</v>
      </c>
      <c r="B92" s="36"/>
      <c r="C92" s="36"/>
      <c r="D92" s="36"/>
      <c r="E92" s="36"/>
      <c r="F92" s="36"/>
      <c r="G92" s="36"/>
      <c r="H92" s="36"/>
      <c r="I92" s="36"/>
      <c r="J92" s="36"/>
      <c r="K92" s="36">
        <f t="shared" si="30"/>
        <v>3.59625</v>
      </c>
      <c r="L92" s="36">
        <f t="shared" si="30"/>
        <v>3.497227210117156</v>
      </c>
      <c r="M92" s="36">
        <f t="shared" si="28"/>
        <v>3.4848121956298477</v>
      </c>
      <c r="N92" s="39">
        <f t="shared" si="29"/>
        <v>3.3258121956298474</v>
      </c>
      <c r="O92" s="197">
        <f t="shared" si="31"/>
        <v>3.168812195629848</v>
      </c>
      <c r="P92" s="279">
        <f t="shared" si="32"/>
        <v>3.0011281539820986</v>
      </c>
      <c r="Q92" s="197">
        <f t="shared" si="33"/>
        <v>2.8789457118073623</v>
      </c>
      <c r="R92" s="197">
        <f t="shared" si="34"/>
        <v>2.7552633639042168</v>
      </c>
      <c r="S92" s="197">
        <f t="shared" si="35"/>
        <v>2.6091782203258114</v>
      </c>
      <c r="T92" s="179" t="s">
        <v>74</v>
      </c>
    </row>
    <row r="93" spans="1:20" ht="13.5" customHeight="1">
      <c r="A93" s="81" t="s">
        <v>32</v>
      </c>
      <c r="B93" s="37"/>
      <c r="C93" s="37"/>
      <c r="D93" s="37"/>
      <c r="E93" s="37"/>
      <c r="F93" s="37"/>
      <c r="G93" s="37"/>
      <c r="H93" s="37"/>
      <c r="I93" s="37"/>
      <c r="J93" s="37"/>
      <c r="K93" s="37">
        <f t="shared" si="30"/>
        <v>3.7437500000000004</v>
      </c>
      <c r="L93" s="37">
        <f t="shared" si="30"/>
        <v>3.514531932170371</v>
      </c>
      <c r="M93" s="37">
        <f t="shared" si="28"/>
        <v>3.467320682467919</v>
      </c>
      <c r="N93" s="98">
        <f t="shared" si="29"/>
        <v>3.2363206824679187</v>
      </c>
      <c r="O93" s="196">
        <f t="shared" si="31"/>
        <v>3.009320682467919</v>
      </c>
      <c r="P93" s="278">
        <f t="shared" si="32"/>
        <v>2.728413267336832</v>
      </c>
      <c r="Q93" s="196">
        <f t="shared" si="33"/>
        <v>2.4741883023497144</v>
      </c>
      <c r="R93" s="196">
        <f t="shared" si="34"/>
        <v>2.2694425821306745</v>
      </c>
      <c r="S93" s="196">
        <f t="shared" si="35"/>
        <v>2.0728469445233406</v>
      </c>
      <c r="T93" s="178" t="s">
        <v>75</v>
      </c>
    </row>
    <row r="94" spans="1:20" ht="13.5" customHeight="1">
      <c r="A94" s="82" t="s">
        <v>50</v>
      </c>
      <c r="B94" s="36"/>
      <c r="C94" s="36"/>
      <c r="D94" s="36"/>
      <c r="E94" s="36"/>
      <c r="F94" s="36"/>
      <c r="G94" s="36"/>
      <c r="H94" s="36"/>
      <c r="I94" s="36"/>
      <c r="J94" s="36"/>
      <c r="K94" s="36">
        <f t="shared" si="30"/>
        <v>3.7849999999999997</v>
      </c>
      <c r="L94" s="36">
        <f t="shared" si="30"/>
        <v>3.6233020343243902</v>
      </c>
      <c r="M94" s="36">
        <f t="shared" si="28"/>
        <v>3.660487220520377</v>
      </c>
      <c r="N94" s="39">
        <f t="shared" si="29"/>
        <v>3.4834872205203773</v>
      </c>
      <c r="O94" s="197">
        <f t="shared" si="31"/>
        <v>3.308487220520378</v>
      </c>
      <c r="P94" s="279">
        <f t="shared" si="32"/>
        <v>3.1262400277111224</v>
      </c>
      <c r="Q94" s="197">
        <f t="shared" si="33"/>
        <v>2.939226871281666</v>
      </c>
      <c r="R94" s="197">
        <f t="shared" si="34"/>
        <v>2.7446688994137918</v>
      </c>
      <c r="S94" s="197">
        <f t="shared" si="35"/>
        <v>2.5372165786806877</v>
      </c>
      <c r="T94" s="179" t="s">
        <v>70</v>
      </c>
    </row>
    <row r="95" spans="1:20" ht="13.5" customHeight="1">
      <c r="A95" s="81" t="s">
        <v>56</v>
      </c>
      <c r="B95" s="37"/>
      <c r="C95" s="37"/>
      <c r="D95" s="37"/>
      <c r="E95" s="37"/>
      <c r="F95" s="37"/>
      <c r="G95" s="37"/>
      <c r="H95" s="37"/>
      <c r="I95" s="37"/>
      <c r="J95" s="37"/>
      <c r="K95" s="37">
        <f t="shared" si="30"/>
        <v>3.9449999999999994</v>
      </c>
      <c r="L95" s="37">
        <f t="shared" si="30"/>
        <v>3.7210135704240486</v>
      </c>
      <c r="M95" s="37">
        <f t="shared" si="28"/>
        <v>3.7816643881192875</v>
      </c>
      <c r="N95" s="98">
        <f t="shared" si="29"/>
        <v>3.5626643881192877</v>
      </c>
      <c r="O95" s="196">
        <f t="shared" si="31"/>
        <v>3.3996643881192883</v>
      </c>
      <c r="P95" s="278">
        <f t="shared" si="32"/>
        <v>3.287684397979332</v>
      </c>
      <c r="Q95" s="196">
        <f t="shared" si="33"/>
        <v>3.233987014365133</v>
      </c>
      <c r="R95" s="196">
        <f t="shared" si="34"/>
        <v>3.16801844232102</v>
      </c>
      <c r="S95" s="196">
        <f t="shared" si="35"/>
        <v>3.063373939081295</v>
      </c>
      <c r="T95" s="178" t="s">
        <v>77</v>
      </c>
    </row>
    <row r="96" spans="1:20" ht="13.5" customHeight="1">
      <c r="A96" s="82" t="s">
        <v>33</v>
      </c>
      <c r="B96" s="36"/>
      <c r="C96" s="36"/>
      <c r="D96" s="36"/>
      <c r="E96" s="36"/>
      <c r="F96" s="36"/>
      <c r="G96" s="36"/>
      <c r="H96" s="36"/>
      <c r="I96" s="36"/>
      <c r="J96" s="36"/>
      <c r="K96" s="36">
        <f t="shared" si="30"/>
        <v>3.5850000000000004</v>
      </c>
      <c r="L96" s="36">
        <f t="shared" si="30"/>
        <v>3.4182232886195925</v>
      </c>
      <c r="M96" s="36">
        <f t="shared" si="28"/>
        <v>3.484289504586568</v>
      </c>
      <c r="N96" s="39">
        <f t="shared" si="29"/>
        <v>3.342289504586568</v>
      </c>
      <c r="O96" s="197">
        <f t="shared" si="31"/>
        <v>3.205289504586568</v>
      </c>
      <c r="P96" s="279">
        <f t="shared" si="32"/>
        <v>3.089657804928227</v>
      </c>
      <c r="Q96" s="197">
        <f t="shared" si="33"/>
        <v>2.9963425942937905</v>
      </c>
      <c r="R96" s="197">
        <f t="shared" si="34"/>
        <v>2.9180299172771162</v>
      </c>
      <c r="S96" s="197">
        <f t="shared" si="35"/>
        <v>2.8309436482247987</v>
      </c>
      <c r="T96" s="179" t="s">
        <v>76</v>
      </c>
    </row>
    <row r="97" spans="1:26" s="14" customFormat="1" ht="13.5" customHeight="1">
      <c r="A97" s="81" t="s">
        <v>34</v>
      </c>
      <c r="B97" s="37"/>
      <c r="C97" s="37"/>
      <c r="D97" s="37"/>
      <c r="E97" s="37"/>
      <c r="F97" s="37"/>
      <c r="G97" s="37"/>
      <c r="H97" s="37"/>
      <c r="I97" s="37"/>
      <c r="J97" s="37"/>
      <c r="K97" s="37">
        <f t="shared" si="30"/>
        <v>3.1625</v>
      </c>
      <c r="L97" s="37">
        <f t="shared" si="30"/>
        <v>3.2323930562908414</v>
      </c>
      <c r="M97" s="37">
        <f t="shared" si="28"/>
        <v>3.1823306095355166</v>
      </c>
      <c r="N97" s="98">
        <f t="shared" si="29"/>
        <v>3.4553306095355167</v>
      </c>
      <c r="O97" s="196">
        <f t="shared" si="31"/>
        <v>3.4243306095355166</v>
      </c>
      <c r="P97" s="278">
        <f t="shared" si="32"/>
        <v>3.3440196071650745</v>
      </c>
      <c r="Q97" s="196">
        <f t="shared" si="33"/>
        <v>3.236348938217623</v>
      </c>
      <c r="R97" s="196">
        <f t="shared" si="34"/>
        <v>3.0502493096832235</v>
      </c>
      <c r="S97" s="196">
        <f t="shared" si="35"/>
        <v>2.8883624279482967</v>
      </c>
      <c r="T97" s="178" t="s">
        <v>78</v>
      </c>
      <c r="V97" s="94"/>
      <c r="W97" s="94"/>
      <c r="X97" s="94"/>
      <c r="Y97" s="94"/>
      <c r="Z97" s="94"/>
    </row>
    <row r="98" spans="1:26" s="14" customFormat="1" ht="13.5" customHeight="1">
      <c r="A98" s="82" t="s">
        <v>35</v>
      </c>
      <c r="B98" s="36"/>
      <c r="C98" s="36"/>
      <c r="D98" s="36"/>
      <c r="E98" s="36"/>
      <c r="F98" s="36"/>
      <c r="G98" s="36"/>
      <c r="H98" s="36"/>
      <c r="I98" s="36"/>
      <c r="J98" s="36"/>
      <c r="K98" s="36">
        <f t="shared" si="30"/>
        <v>3.6862500000000002</v>
      </c>
      <c r="L98" s="36">
        <f t="shared" si="30"/>
        <v>3.577529961205797</v>
      </c>
      <c r="M98" s="36">
        <f t="shared" si="28"/>
        <v>3.5870595460889865</v>
      </c>
      <c r="N98" s="39">
        <f t="shared" si="29"/>
        <v>3.4490595460889857</v>
      </c>
      <c r="O98" s="197">
        <f t="shared" si="31"/>
        <v>3.3210595460889856</v>
      </c>
      <c r="P98" s="279">
        <f t="shared" si="32"/>
        <v>3.1898873811195125</v>
      </c>
      <c r="Q98" s="197">
        <f t="shared" si="33"/>
        <v>3.0536230289474853</v>
      </c>
      <c r="R98" s="197">
        <f t="shared" si="34"/>
        <v>2.920763943581632</v>
      </c>
      <c r="S98" s="197">
        <f t="shared" si="35"/>
        <v>2.762880730368418</v>
      </c>
      <c r="T98" s="179" t="s">
        <v>77</v>
      </c>
      <c r="V98" s="94"/>
      <c r="W98" s="94"/>
      <c r="X98" s="94"/>
      <c r="Y98" s="94"/>
      <c r="Z98" s="94"/>
    </row>
    <row r="99" spans="1:26" s="14" customFormat="1" ht="13.5" customHeight="1">
      <c r="A99" s="81" t="s">
        <v>36</v>
      </c>
      <c r="B99" s="37"/>
      <c r="C99" s="37"/>
      <c r="D99" s="37"/>
      <c r="E99" s="37"/>
      <c r="F99" s="37"/>
      <c r="G99" s="37"/>
      <c r="H99" s="37"/>
      <c r="I99" s="37"/>
      <c r="J99" s="37"/>
      <c r="K99" s="37">
        <f t="shared" si="30"/>
        <v>3.8825000000000003</v>
      </c>
      <c r="L99" s="37">
        <f t="shared" si="30"/>
        <v>3.699355084060696</v>
      </c>
      <c r="M99" s="37">
        <f t="shared" si="28"/>
        <v>3.663464786779879</v>
      </c>
      <c r="N99" s="98">
        <f t="shared" si="29"/>
        <v>3.4654647867798785</v>
      </c>
      <c r="O99" s="196">
        <f t="shared" si="31"/>
        <v>3.2204647867798792</v>
      </c>
      <c r="P99" s="278">
        <f t="shared" si="32"/>
        <v>3.0557080715959164</v>
      </c>
      <c r="Q99" s="196">
        <f t="shared" si="33"/>
        <v>2.881637325087201</v>
      </c>
      <c r="R99" s="196">
        <f t="shared" si="34"/>
        <v>2.6849146457003448</v>
      </c>
      <c r="S99" s="196">
        <f t="shared" si="35"/>
        <v>2.2580062805065673</v>
      </c>
      <c r="T99" s="178" t="s">
        <v>79</v>
      </c>
      <c r="V99" s="94"/>
      <c r="W99" s="94"/>
      <c r="X99" s="94"/>
      <c r="Y99" s="94"/>
      <c r="Z99" s="94"/>
    </row>
    <row r="100" spans="1:26" s="14" customFormat="1" ht="13.5" customHeight="1">
      <c r="A100" s="82" t="s">
        <v>37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>
        <f t="shared" si="30"/>
        <v>3.5325</v>
      </c>
      <c r="L100" s="36">
        <f t="shared" si="30"/>
        <v>3.3664042296716516</v>
      </c>
      <c r="M100" s="36">
        <f t="shared" si="28"/>
        <v>3.374194117549039</v>
      </c>
      <c r="N100" s="39">
        <f t="shared" si="29"/>
        <v>3.2191941175490384</v>
      </c>
      <c r="O100" s="197">
        <f t="shared" si="31"/>
        <v>3.0551941175490382</v>
      </c>
      <c r="P100" s="279">
        <f t="shared" si="32"/>
        <v>2.8994444132475232</v>
      </c>
      <c r="Q100" s="197">
        <f t="shared" si="33"/>
        <v>2.759273311292701</v>
      </c>
      <c r="R100" s="197">
        <f t="shared" si="34"/>
        <v>2.5777974250763824</v>
      </c>
      <c r="S100" s="197">
        <f t="shared" si="35"/>
        <v>2.4842770415600173</v>
      </c>
      <c r="T100" s="179" t="s">
        <v>80</v>
      </c>
      <c r="V100" s="94"/>
      <c r="W100" s="94"/>
      <c r="X100" s="94"/>
      <c r="Y100" s="94"/>
      <c r="Z100" s="94"/>
    </row>
    <row r="101" spans="1:26" s="14" customFormat="1" ht="13.5" customHeight="1">
      <c r="A101" s="81" t="s">
        <v>62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>
        <f t="shared" si="30"/>
        <v>3.5637499999999998</v>
      </c>
      <c r="L101" s="37">
        <f t="shared" si="30"/>
        <v>3.4449418412485384</v>
      </c>
      <c r="M101" s="37">
        <f t="shared" si="28"/>
        <v>3.418698853346432</v>
      </c>
      <c r="N101" s="98">
        <f t="shared" si="29"/>
        <v>3.255698853346432</v>
      </c>
      <c r="O101" s="196">
        <f t="shared" si="31"/>
        <v>3.101698853346432</v>
      </c>
      <c r="P101" s="278">
        <f t="shared" si="32"/>
        <v>2.9468826400393104</v>
      </c>
      <c r="Q101" s="196">
        <f t="shared" si="33"/>
        <v>2.769235349839184</v>
      </c>
      <c r="R101" s="196">
        <f t="shared" si="34"/>
        <v>2.6188548116275396</v>
      </c>
      <c r="S101" s="196">
        <f t="shared" si="35"/>
        <v>2.4734436953301566</v>
      </c>
      <c r="T101" s="178" t="s">
        <v>81</v>
      </c>
      <c r="V101" s="94"/>
      <c r="W101" s="94"/>
      <c r="X101" s="94"/>
      <c r="Y101" s="94"/>
      <c r="Z101" s="94"/>
    </row>
    <row r="102" spans="1:26" s="14" customFormat="1" ht="13.5" customHeight="1">
      <c r="A102" s="82" t="s">
        <v>51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>
        <f t="shared" si="30"/>
        <v>3.7299999999999995</v>
      </c>
      <c r="L102" s="36">
        <f t="shared" si="30"/>
        <v>3.5735244320515225</v>
      </c>
      <c r="M102" s="36">
        <f t="shared" si="28"/>
        <v>3.6315350795392254</v>
      </c>
      <c r="N102" s="39">
        <f t="shared" si="29"/>
        <v>3.5015350795392264</v>
      </c>
      <c r="O102" s="197">
        <f t="shared" si="31"/>
        <v>3.3955350795392265</v>
      </c>
      <c r="P102" s="279">
        <f t="shared" si="32"/>
        <v>3.291506845596307</v>
      </c>
      <c r="Q102" s="197">
        <f t="shared" si="33"/>
        <v>3.215976376184396</v>
      </c>
      <c r="R102" s="197">
        <f t="shared" si="34"/>
        <v>3.1247143665805925</v>
      </c>
      <c r="S102" s="197">
        <f t="shared" si="35"/>
        <v>2.938104859557452</v>
      </c>
      <c r="T102" s="179" t="s">
        <v>70</v>
      </c>
      <c r="V102" s="94"/>
      <c r="W102" s="94"/>
      <c r="X102" s="94"/>
      <c r="Y102" s="94"/>
      <c r="Z102" s="94"/>
    </row>
    <row r="103" spans="1:26" s="14" customFormat="1" ht="13.5" customHeight="1">
      <c r="A103" s="81" t="s">
        <v>52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>
        <f t="shared" si="30"/>
        <v>3.5287499999999996</v>
      </c>
      <c r="L103" s="37">
        <f t="shared" si="30"/>
        <v>3.3609121247772347</v>
      </c>
      <c r="M103" s="37">
        <f t="shared" si="28"/>
        <v>3.490071961138476</v>
      </c>
      <c r="N103" s="98">
        <f t="shared" si="29"/>
        <v>3.3260719611384766</v>
      </c>
      <c r="O103" s="196">
        <f t="shared" si="31"/>
        <v>3.1030719611384763</v>
      </c>
      <c r="P103" s="278">
        <f t="shared" si="32"/>
        <v>2.929883241811968</v>
      </c>
      <c r="Q103" s="196">
        <f t="shared" si="33"/>
        <v>2.790250127633235</v>
      </c>
      <c r="R103" s="196">
        <f t="shared" si="34"/>
        <v>2.6225706511502476</v>
      </c>
      <c r="S103" s="196">
        <f t="shared" si="35"/>
        <v>2.473135382802448</v>
      </c>
      <c r="T103" s="178" t="s">
        <v>82</v>
      </c>
      <c r="V103" s="94"/>
      <c r="W103" s="94"/>
      <c r="X103" s="94"/>
      <c r="Y103" s="94"/>
      <c r="Z103" s="94"/>
    </row>
    <row r="104" spans="1:26" s="14" customFormat="1" ht="13.5" customHeight="1">
      <c r="A104" s="82" t="s">
        <v>38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>
        <f t="shared" si="30"/>
        <v>3.72125</v>
      </c>
      <c r="L104" s="36">
        <f t="shared" si="30"/>
        <v>3.6474160995060303</v>
      </c>
      <c r="M104" s="143">
        <f t="shared" si="28"/>
        <v>3.622365571012157</v>
      </c>
      <c r="N104" s="143">
        <f t="shared" si="29"/>
        <v>3.530365571012157</v>
      </c>
      <c r="O104" s="197">
        <f t="shared" si="31"/>
        <v>3.444365571012156</v>
      </c>
      <c r="P104" s="279">
        <f t="shared" si="32"/>
        <v>3.3274118787804254</v>
      </c>
      <c r="Q104" s="197">
        <f t="shared" si="33"/>
        <v>3.1767458244823112</v>
      </c>
      <c r="R104" s="197">
        <f t="shared" si="34"/>
        <v>2.9961217066290278</v>
      </c>
      <c r="S104" s="197">
        <f t="shared" si="35"/>
        <v>2.8479741992277727</v>
      </c>
      <c r="T104" s="179" t="s">
        <v>82</v>
      </c>
      <c r="U104" s="90"/>
      <c r="V104" s="90"/>
      <c r="W104" s="90"/>
      <c r="X104" s="90"/>
      <c r="Y104" s="90"/>
      <c r="Z104" s="90"/>
    </row>
    <row r="105" spans="1:26" s="76" customFormat="1" ht="13.5" customHeight="1">
      <c r="A105" s="87" t="s">
        <v>21</v>
      </c>
      <c r="B105" s="79"/>
      <c r="C105" s="79"/>
      <c r="D105" s="79"/>
      <c r="E105" s="79"/>
      <c r="F105" s="79"/>
      <c r="G105" s="79"/>
      <c r="H105" s="79"/>
      <c r="I105" s="79"/>
      <c r="J105" s="80"/>
      <c r="K105" s="109">
        <f aca="true" t="shared" si="36" ref="K105:Q105">MIN(K85:K104)</f>
        <v>2.8775</v>
      </c>
      <c r="L105" s="109">
        <f t="shared" si="36"/>
        <v>2.9178502521472574</v>
      </c>
      <c r="M105" s="109">
        <f t="shared" si="36"/>
        <v>2.9596422862704976</v>
      </c>
      <c r="N105" s="109">
        <f t="shared" si="36"/>
        <v>2.955642286270498</v>
      </c>
      <c r="O105" s="246">
        <f t="shared" si="36"/>
        <v>2.8076877445563446</v>
      </c>
      <c r="P105" s="283">
        <f t="shared" si="36"/>
        <v>2.6793812605058127</v>
      </c>
      <c r="Q105" s="246">
        <f t="shared" si="36"/>
        <v>2.4741883023497144</v>
      </c>
      <c r="R105" s="246">
        <f>MIN(R85:R104)</f>
        <v>2.2694425821306745</v>
      </c>
      <c r="S105" s="246">
        <f>MIN(S85:S104)</f>
        <v>2.0728469445233406</v>
      </c>
      <c r="T105" s="228" t="s">
        <v>21</v>
      </c>
      <c r="V105" s="96"/>
      <c r="W105" s="96"/>
      <c r="X105" s="96"/>
      <c r="Y105" s="96"/>
      <c r="Z105" s="96"/>
    </row>
    <row r="106" spans="1:26" s="137" customFormat="1" ht="13.5" customHeight="1">
      <c r="A106" s="170" t="s">
        <v>22</v>
      </c>
      <c r="B106" s="141"/>
      <c r="C106" s="141"/>
      <c r="D106" s="141"/>
      <c r="E106" s="141"/>
      <c r="F106" s="141"/>
      <c r="G106" s="141"/>
      <c r="H106" s="141"/>
      <c r="I106" s="141"/>
      <c r="J106" s="142"/>
      <c r="K106" s="173">
        <f aca="true" t="shared" si="37" ref="K106:Q106">MAX(K85:K104)</f>
        <v>4.34875</v>
      </c>
      <c r="L106" s="173">
        <f t="shared" si="37"/>
        <v>4.236486531860941</v>
      </c>
      <c r="M106" s="173">
        <f t="shared" si="37"/>
        <v>4.135880641084431</v>
      </c>
      <c r="N106" s="173">
        <f t="shared" si="37"/>
        <v>4.028880641084431</v>
      </c>
      <c r="O106" s="247">
        <f t="shared" si="37"/>
        <v>3.838880641084431</v>
      </c>
      <c r="P106" s="284">
        <f t="shared" si="37"/>
        <v>3.6395595648585997</v>
      </c>
      <c r="Q106" s="247">
        <f t="shared" si="37"/>
        <v>3.456309960816024</v>
      </c>
      <c r="R106" s="247">
        <f>MAX(R85:R104)</f>
        <v>3.227712688113461</v>
      </c>
      <c r="S106" s="247">
        <f>MAX(S85:S104)</f>
        <v>3.063373939081295</v>
      </c>
      <c r="T106" s="229" t="s">
        <v>22</v>
      </c>
      <c r="V106" s="139"/>
      <c r="W106" s="139"/>
      <c r="X106" s="139"/>
      <c r="Y106" s="139"/>
      <c r="Z106" s="139"/>
    </row>
    <row r="107" spans="1:26" s="14" customFormat="1" ht="13.5" customHeight="1">
      <c r="A107" s="42"/>
      <c r="B107" s="39"/>
      <c r="C107" s="39"/>
      <c r="D107" s="39"/>
      <c r="E107" s="39"/>
      <c r="F107" s="39"/>
      <c r="G107" s="39"/>
      <c r="I107" s="15"/>
      <c r="J107" s="15"/>
      <c r="T107" s="182" t="s">
        <v>0</v>
      </c>
      <c r="V107" s="94"/>
      <c r="W107" s="94"/>
      <c r="X107" s="94"/>
      <c r="Y107" s="94"/>
      <c r="Z107" s="94"/>
    </row>
    <row r="108" ht="13.5" customHeight="1">
      <c r="A108" s="92" t="s">
        <v>175</v>
      </c>
    </row>
    <row r="109" ht="13.5" customHeight="1">
      <c r="A109" s="92" t="s">
        <v>176</v>
      </c>
    </row>
  </sheetData>
  <sheetProtection/>
  <mergeCells count="19">
    <mergeCell ref="A47:I47"/>
    <mergeCell ref="A48:G48"/>
    <mergeCell ref="A77:I77"/>
    <mergeCell ref="A78:G78"/>
    <mergeCell ref="A79:I79"/>
    <mergeCell ref="A80:G80"/>
    <mergeCell ref="A13:I13"/>
    <mergeCell ref="A14:G14"/>
    <mergeCell ref="A15:I15"/>
    <mergeCell ref="A16:G16"/>
    <mergeCell ref="A45:I45"/>
    <mergeCell ref="A46:G46"/>
    <mergeCell ref="B7:I7"/>
    <mergeCell ref="B8:I8"/>
    <mergeCell ref="B9:I9"/>
    <mergeCell ref="A2:I2"/>
    <mergeCell ref="A3:G3"/>
    <mergeCell ref="A4:I4"/>
    <mergeCell ref="A5:G5"/>
  </mergeCells>
  <conditionalFormatting sqref="B21:C40">
    <cfRule type="cellIs" priority="19" dxfId="0" operator="equal" stopIfTrue="1">
      <formula>B$41</formula>
    </cfRule>
    <cfRule type="cellIs" priority="20" dxfId="1" operator="equal" stopIfTrue="1">
      <formula>B$42</formula>
    </cfRule>
  </conditionalFormatting>
  <conditionalFormatting sqref="I85:S104">
    <cfRule type="cellIs" priority="21" dxfId="73" operator="equal" stopIfTrue="1">
      <formula>I$105</formula>
    </cfRule>
    <cfRule type="cellIs" priority="22" dxfId="29" operator="equal" stopIfTrue="1">
      <formula>I$106</formula>
    </cfRule>
  </conditionalFormatting>
  <conditionalFormatting sqref="D21:S40">
    <cfRule type="cellIs" priority="29" dxfId="1" operator="equal" stopIfTrue="1">
      <formula>D$41</formula>
    </cfRule>
    <cfRule type="cellIs" priority="30" dxfId="0" operator="equal" stopIfTrue="1">
      <formula>D$42</formula>
    </cfRule>
  </conditionalFormatting>
  <conditionalFormatting sqref="G53:S72">
    <cfRule type="cellIs" priority="31" dxfId="1" operator="equal" stopIfTrue="1">
      <formula>G$73</formula>
    </cfRule>
    <cfRule type="cellIs" priority="32" dxfId="0" operator="equal" stopIfTrue="1">
      <formula>G$74</formula>
    </cfRule>
  </conditionalFormatting>
  <conditionalFormatting sqref="F53:F72">
    <cfRule type="cellIs" priority="3" dxfId="1" operator="equal" stopIfTrue="1">
      <formula>F$73</formula>
    </cfRule>
    <cfRule type="cellIs" priority="4" dxfId="0" operator="equal" stopIfTrue="1">
      <formula>F$74</formula>
    </cfRule>
  </conditionalFormatting>
  <hyperlinks>
    <hyperlink ref="B12" r:id="rId1" display="www.idheap.ch/idheap.nsf/go/comparatif"/>
    <hyperlink ref="B44" r:id="rId2" display="www.idheap.ch/idheap.nsf/go/comparatif"/>
    <hyperlink ref="B76" r:id="rId3" display="www.idheap.ch/idheap.nsf/go/comparatif"/>
    <hyperlink ref="B7:F7" location="'I2'!A59" display="&gt;&gt;&gt; Jährlicher Wert des Indikators - Valeur annuelle de l'indicateur"/>
    <hyperlink ref="B8:F8" location="'I2'!A99" display="&gt;&gt;&gt; Gleitender Mittelwert über 4 Jahren - Moyenne mobile sur 4 années"/>
    <hyperlink ref="B9:F9" location="'I2'!A139" display="&gt;&gt;&gt; Gleitender Mittelwert über 8 Jahren - Moyenne mobile sur 8 années"/>
    <hyperlink ref="B7:G7" location="'I8'!A45" display="&gt;&gt;&gt; Jährlicher Wert des Indikators - Valeur annuelle de l'indicateur"/>
    <hyperlink ref="B8:G8" location="'I8'!A77" display="&gt;&gt;&gt; Gleitender Mittelwert über 4 Jahre - Moyenne mobile sur 4 années"/>
    <hyperlink ref="B9:G9" location="'I8'!A109" display="&gt;&gt;&gt; Gleitender Mittelwert über 8 Jahre - Moyenne mobile sur 8 années"/>
    <hyperlink ref="B1" r:id="rId4" display="www.idheap.ch/idheap.nsf/go/comparatif"/>
    <hyperlink ref="B7:I7" location="K8_I8!M42" display="&gt;&gt;&gt; Jährlicher Wert der Kennzahl - Valeur annuelle de l'indicateur"/>
    <hyperlink ref="B8:I8" location="K8_I8!M74" display="&gt;&gt;&gt; Gleitender Mittelwert über 3 Jahre - Moyenne mobile sur 3 années"/>
    <hyperlink ref="B9:I9" location="K8_I8!M106" display="&gt;&gt;&gt; Gleitender Mittelwert über 8/10 Jahre - Moyenne mobile sur 8/10 années"/>
    <hyperlink ref="T43" location="K8_I8!A1" display=" &gt;&gt;&gt; Top"/>
    <hyperlink ref="T75" location="K8_I8!A1" display=" &gt;&gt;&gt; Top"/>
    <hyperlink ref="T107" location="K8_I8!A1" display=" &gt;&gt;&gt; Top"/>
  </hyperlink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9" r:id="rId5"/>
  <rowBreaks count="2" manualBreakCount="2">
    <brk id="43" max="14" man="1"/>
    <brk id="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Munier &amp; Nils Soguel | IDHEAP</dc:creator>
  <cp:keywords/>
  <dc:description/>
  <cp:lastModifiedBy>Evelyn</cp:lastModifiedBy>
  <cp:lastPrinted>2011-10-11T10:35:54Z</cp:lastPrinted>
  <dcterms:created xsi:type="dcterms:W3CDTF">2006-09-01T09:20:34Z</dcterms:created>
  <dcterms:modified xsi:type="dcterms:W3CDTF">2017-12-21T18:02:03Z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