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unil.ch\idheap\UNITE_FP\Commun\RECHERCHE\COMPARATIF recherche\FICHIERS DE BASE\Fichiers à envoyer\Fichiers_à_envoyer_MODELE\Modele_2017\"/>
    </mc:Choice>
  </mc:AlternateContent>
  <bookViews>
    <workbookView xWindow="0" yWindow="0" windowWidth="25610" windowHeight="10070" tabRatio="849"/>
  </bookViews>
  <sheets>
    <sheet name="Introduction" sheetId="1" r:id="rId1"/>
    <sheet name="Données de base" sheetId="17" r:id="rId2"/>
    <sheet name="Saisie+vérification" sheetId="16" state="veryHidden" r:id="rId3"/>
    <sheet name="FkF" sheetId="18" state="veryHidden" r:id="rId4"/>
    <sheet name="Commentaires" sheetId="27" r:id="rId5"/>
    <sheet name="Tables de notation IDHEAP" sheetId="33" r:id="rId6"/>
    <sheet name="Tableau des indicateurs IDHEAP" sheetId="4" r:id="rId7"/>
    <sheet name="Calcul des indicateurs IDHEAP" sheetId="6" r:id="rId8"/>
    <sheet name="Tables de notation MCH2" sheetId="34" r:id="rId9"/>
    <sheet name="Tableau des indicateurs MCH2" sheetId="31" r:id="rId10"/>
    <sheet name="Calcul des indicateurs MCH2" sheetId="30" r:id="rId11"/>
    <sheet name="Module1" sheetId="14" state="veryHidden" r:id="rId12"/>
  </sheets>
  <externalReferences>
    <externalReference r:id="rId13"/>
  </externalReferences>
  <definedNames>
    <definedName name="_xlnm.Print_Area" localSheetId="7">'Calcul des indicateurs IDHEAP'!$A$1:$K$33</definedName>
    <definedName name="_xlnm.Print_Area" localSheetId="10">'Calcul des indicateurs MCH2'!$A$1:$K$26</definedName>
    <definedName name="_xlnm.Print_Area" localSheetId="4">Commentaires!$A$1:$B$10</definedName>
    <definedName name="_xlnm.Print_Area" localSheetId="3">FkF!$A$1:$Q$37</definedName>
    <definedName name="_xlnm.Print_Area" localSheetId="0">Introduction!$A$1:$B$12</definedName>
    <definedName name="_xlnm.Print_Area" localSheetId="2">'Saisie+vérification'!$A$1:$I$78</definedName>
    <definedName name="_xlnm.Print_Area" localSheetId="6">'Tableau des indicateurs IDHEAP'!$A$1:$G$85</definedName>
    <definedName name="_xlnm.Print_Area" localSheetId="9">'Tableau des indicateurs MCH2'!$A$1:$G$77</definedName>
    <definedName name="_xlnm.Print_Area" localSheetId="5">'Tables de notation IDHEAP'!$A$1:$O$57</definedName>
    <definedName name="_xlnm.Print_Area" localSheetId="8">'Tables de notation MCH2'!$A$1:$O$53</definedName>
  </definedNames>
  <calcPr calcId="162913"/>
</workbook>
</file>

<file path=xl/calcChain.xml><?xml version="1.0" encoding="utf-8"?>
<calcChain xmlns="http://schemas.openxmlformats.org/spreadsheetml/2006/main">
  <c r="J41" i="34" l="1"/>
  <c r="J42" i="34" s="1"/>
  <c r="J44" i="34" s="1"/>
  <c r="K37" i="34"/>
  <c r="K39" i="34" s="1"/>
  <c r="K41" i="34" s="1"/>
  <c r="K42" i="34" s="1"/>
  <c r="K44" i="34" s="1"/>
  <c r="J37" i="34"/>
  <c r="K36" i="34"/>
  <c r="K19" i="34"/>
  <c r="K20" i="34" s="1"/>
  <c r="K21" i="34" s="1"/>
  <c r="K22" i="34" s="1"/>
  <c r="K23" i="34" s="1"/>
  <c r="K24" i="34" s="1"/>
  <c r="K25" i="34" s="1"/>
  <c r="K26" i="34" s="1"/>
  <c r="K27" i="34" s="1"/>
  <c r="K28" i="34" s="1"/>
  <c r="K29" i="34" s="1"/>
  <c r="C19" i="34"/>
  <c r="C21" i="34" s="1"/>
  <c r="C22" i="34" s="1"/>
  <c r="C23" i="34" s="1"/>
  <c r="C24" i="34" s="1"/>
  <c r="C25" i="34" s="1"/>
  <c r="B8" i="34"/>
  <c r="B9" i="34" s="1"/>
  <c r="B10" i="34" s="1"/>
  <c r="B11" i="34" s="1"/>
  <c r="K7" i="34"/>
  <c r="K9" i="34" s="1"/>
  <c r="K10" i="34" s="1"/>
  <c r="K11" i="34" s="1"/>
  <c r="K12" i="34" s="1"/>
  <c r="K13" i="34" s="1"/>
  <c r="D7" i="34"/>
  <c r="D8" i="34" s="1"/>
  <c r="D9" i="34" s="1"/>
  <c r="D10" i="34" s="1"/>
  <c r="D11" i="34" s="1"/>
  <c r="C7" i="34"/>
  <c r="C8" i="34" s="1"/>
  <c r="C9" i="34" s="1"/>
  <c r="C10" i="34" s="1"/>
  <c r="C11" i="34" s="1"/>
  <c r="C12" i="34" s="1"/>
  <c r="K63" i="33"/>
  <c r="K64" i="33" s="1"/>
  <c r="K65" i="33" s="1"/>
  <c r="K66" i="33" s="1"/>
  <c r="K67" i="33" s="1"/>
  <c r="C63" i="33"/>
  <c r="C64" i="33" s="1"/>
  <c r="C65" i="33" s="1"/>
  <c r="C66" i="33" s="1"/>
  <c r="J53" i="33"/>
  <c r="J54" i="33" s="1"/>
  <c r="J55" i="33" s="1"/>
  <c r="J56" i="33" s="1"/>
  <c r="L52" i="33"/>
  <c r="L53" i="33" s="1"/>
  <c r="L54" i="33" s="1"/>
  <c r="L55" i="33" s="1"/>
  <c r="L56" i="33" s="1"/>
  <c r="K52" i="33"/>
  <c r="K53" i="33" s="1"/>
  <c r="K54" i="33" s="1"/>
  <c r="K55" i="33" s="1"/>
  <c r="K56" i="33" s="1"/>
  <c r="C52" i="33"/>
  <c r="C53" i="33" s="1"/>
  <c r="C54" i="33" s="1"/>
  <c r="C55" i="33" s="1"/>
  <c r="C56" i="33" s="1"/>
  <c r="J43" i="33"/>
  <c r="J44" i="33" s="1"/>
  <c r="J45" i="33" s="1"/>
  <c r="J46" i="33" s="1"/>
  <c r="J41" i="33"/>
  <c r="K40" i="33"/>
  <c r="J40" i="33"/>
  <c r="K39" i="33"/>
  <c r="K41" i="33" s="1"/>
  <c r="K43" i="33" s="1"/>
  <c r="K44" i="33" s="1"/>
  <c r="K45" i="33" s="1"/>
  <c r="K46" i="33" s="1"/>
  <c r="L11" i="33"/>
  <c r="K7" i="33"/>
  <c r="K8" i="33" s="1"/>
  <c r="K9" i="33" s="1"/>
  <c r="K10" i="33" s="1"/>
  <c r="K11" i="33" s="1"/>
  <c r="B13" i="30" l="1"/>
  <c r="C21" i="30" l="1"/>
  <c r="C17" i="30"/>
  <c r="C13" i="30"/>
  <c r="C9" i="30"/>
  <c r="C25" i="30"/>
  <c r="B25" i="30"/>
  <c r="B17" i="30"/>
  <c r="B9" i="30"/>
  <c r="B5" i="30"/>
  <c r="D17" i="30" l="1"/>
  <c r="G17" i="30" s="1"/>
  <c r="H17" i="30" s="1"/>
  <c r="K17" i="30" s="1"/>
  <c r="D11" i="31" s="1"/>
  <c r="C37" i="6"/>
  <c r="B37" i="6"/>
  <c r="D37" i="6" s="1"/>
  <c r="C41" i="6"/>
  <c r="B41" i="6"/>
  <c r="D41" i="6" l="1"/>
  <c r="G41" i="6" s="1"/>
  <c r="C20" i="4" s="1"/>
  <c r="C11" i="31"/>
  <c r="D9" i="30"/>
  <c r="G9" i="30" s="1"/>
  <c r="G37" i="6"/>
  <c r="H41" i="6" l="1"/>
  <c r="K41" i="6" s="1"/>
  <c r="D20" i="4" s="1"/>
  <c r="H37" i="6"/>
  <c r="K37" i="6" s="1"/>
  <c r="D19" i="4" s="1"/>
  <c r="C19" i="4"/>
  <c r="H9" i="30"/>
  <c r="K9" i="30" s="1"/>
  <c r="D9" i="31" s="1"/>
  <c r="C9" i="31"/>
  <c r="G34" i="16" l="1"/>
  <c r="G26" i="16"/>
  <c r="H26" i="16"/>
  <c r="G27" i="16"/>
  <c r="H27" i="16"/>
  <c r="G28" i="16"/>
  <c r="H28" i="16"/>
  <c r="C5" i="31"/>
  <c r="C4" i="31"/>
  <c r="B5" i="6"/>
  <c r="D1" i="30"/>
  <c r="C1" i="30"/>
  <c r="C63" i="16"/>
  <c r="C54" i="16"/>
  <c r="I21" i="6"/>
  <c r="B21" i="6" s="1"/>
  <c r="J21" i="6"/>
  <c r="C21" i="6" s="1"/>
  <c r="C6" i="18"/>
  <c r="C5" i="18"/>
  <c r="H78" i="16"/>
  <c r="H70" i="16"/>
  <c r="D66" i="17"/>
  <c r="D63" i="16"/>
  <c r="D57" i="17"/>
  <c r="C25" i="6" s="1"/>
  <c r="E57" i="17"/>
  <c r="E66" i="17"/>
  <c r="E63" i="16"/>
  <c r="I63" i="16"/>
  <c r="E25" i="6"/>
  <c r="C5" i="6"/>
  <c r="E54" i="16"/>
  <c r="I54" i="16"/>
  <c r="D54" i="16"/>
  <c r="B4" i="27"/>
  <c r="D1" i="6"/>
  <c r="C1" i="6"/>
  <c r="C5" i="4"/>
  <c r="C6" i="16"/>
  <c r="C5" i="16"/>
  <c r="B3" i="27"/>
  <c r="B33" i="6"/>
  <c r="C33" i="6"/>
  <c r="D33" i="6"/>
  <c r="B29" i="6"/>
  <c r="C29" i="6"/>
  <c r="B17" i="6"/>
  <c r="C17" i="6"/>
  <c r="C13" i="6"/>
  <c r="B13" i="6"/>
  <c r="E13" i="6"/>
  <c r="B9" i="6"/>
  <c r="H77" i="16"/>
  <c r="H69" i="16"/>
  <c r="G78" i="16"/>
  <c r="G77" i="16"/>
  <c r="G70" i="16"/>
  <c r="G69" i="16"/>
  <c r="C4" i="4"/>
  <c r="C57" i="17"/>
  <c r="G54" i="16" s="1"/>
  <c r="C66" i="17"/>
  <c r="G63" i="16" s="1"/>
  <c r="C12" i="17"/>
  <c r="D12" i="17" s="1"/>
  <c r="D9" i="18" s="1"/>
  <c r="K9" i="18" s="1"/>
  <c r="K15" i="18"/>
  <c r="P15" i="18"/>
  <c r="K19" i="18"/>
  <c r="P20" i="18" s="1"/>
  <c r="K18" i="18"/>
  <c r="P19" i="18"/>
  <c r="K20" i="18"/>
  <c r="P21" i="18" s="1"/>
  <c r="K16" i="18"/>
  <c r="P17" i="18" s="1"/>
  <c r="J15" i="18"/>
  <c r="J16" i="18"/>
  <c r="J20" i="18"/>
  <c r="O21" i="18"/>
  <c r="J14" i="18"/>
  <c r="O14" i="18" s="1"/>
  <c r="J19" i="18"/>
  <c r="J18" i="18"/>
  <c r="O19" i="18" s="1"/>
  <c r="J28" i="18"/>
  <c r="J27" i="18"/>
  <c r="O28" i="18" s="1"/>
  <c r="J26" i="18"/>
  <c r="O27"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11" i="18"/>
  <c r="L37" i="18"/>
  <c r="Q37" i="18" s="1"/>
  <c r="K34" i="18"/>
  <c r="P34" i="18" s="1"/>
  <c r="L34" i="18"/>
  <c r="Q34" i="18" s="1"/>
  <c r="J34" i="18"/>
  <c r="O34" i="18"/>
  <c r="K37" i="18"/>
  <c r="P37" i="18" s="1"/>
  <c r="J37" i="18"/>
  <c r="O37" i="18"/>
  <c r="J21" i="18"/>
  <c r="O22" i="18" s="1"/>
  <c r="O20" i="18"/>
  <c r="O15" i="18"/>
  <c r="H49" i="16"/>
  <c r="I49" i="16"/>
  <c r="H50" i="16"/>
  <c r="I50" i="16"/>
  <c r="H51" i="16"/>
  <c r="I51" i="16"/>
  <c r="H52" i="16"/>
  <c r="I52" i="16"/>
  <c r="H53" i="16"/>
  <c r="I53" i="16"/>
  <c r="H24" i="16"/>
  <c r="H25" i="16"/>
  <c r="H29" i="16"/>
  <c r="H30" i="16"/>
  <c r="H31" i="16"/>
  <c r="H19" i="16"/>
  <c r="I56" i="16"/>
  <c r="I57" i="16"/>
  <c r="I58" i="16"/>
  <c r="I59" i="16"/>
  <c r="I60" i="16"/>
  <c r="I61" i="16"/>
  <c r="I62" i="16"/>
  <c r="H56" i="16"/>
  <c r="H57" i="16"/>
  <c r="H58" i="16"/>
  <c r="H59" i="16"/>
  <c r="H60" i="16"/>
  <c r="H61" i="16"/>
  <c r="H62" i="16"/>
  <c r="H66" i="16"/>
  <c r="H67" i="16"/>
  <c r="H68" i="16"/>
  <c r="H72" i="16"/>
  <c r="H73" i="16"/>
  <c r="H74" i="16"/>
  <c r="H75" i="16"/>
  <c r="H76" i="16"/>
  <c r="G15" i="16"/>
  <c r="G19" i="16"/>
  <c r="G20" i="16"/>
  <c r="G21" i="16"/>
  <c r="G22" i="16"/>
  <c r="G23" i="16"/>
  <c r="G24" i="16"/>
  <c r="G25" i="16"/>
  <c r="G29" i="16"/>
  <c r="G30" i="16"/>
  <c r="G31" i="16"/>
  <c r="G33" i="16"/>
  <c r="G35" i="16"/>
  <c r="G36" i="16"/>
  <c r="G37" i="16"/>
  <c r="G38" i="16"/>
  <c r="G39" i="16"/>
  <c r="G40" i="16"/>
  <c r="G41" i="16"/>
  <c r="G42" i="16"/>
  <c r="G43" i="16"/>
  <c r="G44" i="16"/>
  <c r="G45" i="16"/>
  <c r="G46" i="16"/>
  <c r="G50" i="16"/>
  <c r="G51" i="16"/>
  <c r="G52" i="16"/>
  <c r="G53" i="16"/>
  <c r="G56" i="16"/>
  <c r="G57" i="16"/>
  <c r="G58" i="16"/>
  <c r="G60" i="16"/>
  <c r="G61" i="16"/>
  <c r="G62" i="16"/>
  <c r="G66" i="16"/>
  <c r="G67" i="16"/>
  <c r="G68" i="16"/>
  <c r="G72" i="16"/>
  <c r="G73" i="16"/>
  <c r="G74" i="16"/>
  <c r="G75" i="16"/>
  <c r="G76" i="16"/>
  <c r="G14" i="16"/>
  <c r="G9" i="18"/>
  <c r="O9" i="18" s="1"/>
  <c r="E12" i="17"/>
  <c r="C9" i="18" s="1"/>
  <c r="L9" i="18" s="1"/>
  <c r="G59" i="16"/>
  <c r="G49" i="16"/>
  <c r="C10" i="16"/>
  <c r="E10" i="16"/>
  <c r="D10" i="16"/>
  <c r="G10" i="16"/>
  <c r="I10" i="16" s="1"/>
  <c r="D17" i="6" l="1"/>
  <c r="G17" i="6" s="1"/>
  <c r="H17" i="6" s="1"/>
  <c r="K17" i="6" s="1"/>
  <c r="D12" i="4" s="1"/>
  <c r="O17" i="18"/>
  <c r="J9" i="18"/>
  <c r="D13" i="6"/>
  <c r="D5" i="6"/>
  <c r="G5" i="6" s="1"/>
  <c r="C9" i="4" s="1"/>
  <c r="E33" i="6"/>
  <c r="G33" i="6" s="1"/>
  <c r="H33" i="6" s="1"/>
  <c r="K33" i="6" s="1"/>
  <c r="D17" i="4" s="1"/>
  <c r="H63" i="16"/>
  <c r="C12" i="4"/>
  <c r="D21" i="6"/>
  <c r="E21" i="6" s="1"/>
  <c r="G21" i="6" s="1"/>
  <c r="H21" i="6" s="1"/>
  <c r="K21" i="6" s="1"/>
  <c r="D14" i="4" s="1"/>
  <c r="H54" i="16"/>
  <c r="F13" i="6"/>
  <c r="G13" i="6" s="1"/>
  <c r="H13" i="6" s="1"/>
  <c r="K13" i="6" s="1"/>
  <c r="D11" i="4" s="1"/>
  <c r="D29" i="6"/>
  <c r="G29" i="6" s="1"/>
  <c r="H29" i="6" s="1"/>
  <c r="K29" i="6" s="1"/>
  <c r="D16" i="4" s="1"/>
  <c r="P9" i="18"/>
  <c r="Q9" i="18"/>
  <c r="H10" i="16"/>
  <c r="C5" i="30"/>
  <c r="D5" i="30" s="1"/>
  <c r="G5" i="30" s="1"/>
  <c r="H5" i="30" s="1"/>
  <c r="K5" i="30" s="1"/>
  <c r="B21" i="30"/>
  <c r="D21" i="30" s="1"/>
  <c r="G21" i="30" s="1"/>
  <c r="C12" i="31" s="1"/>
  <c r="C9" i="6"/>
  <c r="D9" i="6" s="1"/>
  <c r="G9" i="6" s="1"/>
  <c r="H9" i="6" s="1"/>
  <c r="K9" i="6" s="1"/>
  <c r="D10" i="4" s="1"/>
  <c r="B25" i="6"/>
  <c r="D25" i="6"/>
  <c r="D25" i="30"/>
  <c r="H25" i="30" s="1"/>
  <c r="C13" i="31" s="1"/>
  <c r="D13" i="30"/>
  <c r="G13" i="30" s="1"/>
  <c r="H5" i="6" l="1"/>
  <c r="K5" i="6" s="1"/>
  <c r="D9" i="4" s="1"/>
  <c r="C16" i="4"/>
  <c r="C17" i="4"/>
  <c r="C11" i="4"/>
  <c r="C14" i="4"/>
  <c r="C10" i="4"/>
  <c r="F25" i="6"/>
  <c r="G25" i="6" s="1"/>
  <c r="H13" i="30"/>
  <c r="K13" i="30" s="1"/>
  <c r="D10" i="31" s="1"/>
  <c r="C10" i="31"/>
  <c r="H21" i="30"/>
  <c r="K21" i="30" s="1"/>
  <c r="D12" i="31" s="1"/>
  <c r="K25" i="30"/>
  <c r="D13" i="31" s="1"/>
  <c r="C15" i="4" l="1"/>
  <c r="H25" i="6"/>
  <c r="K25" i="6" s="1"/>
  <c r="D15" i="4"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Statistique de la population et des ménages (STATPOP), Office fédéral de la statistique</t>
        </r>
      </text>
    </comment>
  </commentList>
</comments>
</file>

<file path=xl/sharedStrings.xml><?xml version="1.0" encoding="utf-8"?>
<sst xmlns="http://schemas.openxmlformats.org/spreadsheetml/2006/main" count="1375" uniqueCount="432">
  <si>
    <t>Budget</t>
  </si>
  <si>
    <t>3</t>
  </si>
  <si>
    <t>32</t>
  </si>
  <si>
    <t>330</t>
  </si>
  <si>
    <t>38</t>
  </si>
  <si>
    <t>39</t>
  </si>
  <si>
    <t>4</t>
  </si>
  <si>
    <t>47</t>
  </si>
  <si>
    <t>48</t>
  </si>
  <si>
    <t>49</t>
  </si>
  <si>
    <t>&lt;=</t>
  </si>
  <si>
    <t xml:space="preserve">&lt; </t>
  </si>
  <si>
    <t>&lt;</t>
  </si>
  <si>
    <t>&gt;=</t>
  </si>
  <si>
    <t>&gt;</t>
  </si>
  <si>
    <t>(4-47-48-49)/(3-37-38-39)</t>
  </si>
  <si>
    <t>30</t>
  </si>
  <si>
    <t>31</t>
  </si>
  <si>
    <t>Davon 314</t>
  </si>
  <si>
    <t>331 - 333</t>
  </si>
  <si>
    <t>34  - 37</t>
  </si>
  <si>
    <t>400 - 404</t>
  </si>
  <si>
    <t>405 - 407</t>
  </si>
  <si>
    <t>42</t>
  </si>
  <si>
    <t>41 / 43</t>
  </si>
  <si>
    <t>44  - 47</t>
  </si>
  <si>
    <t xml:space="preserve"> </t>
  </si>
  <si>
    <t>50</t>
  </si>
  <si>
    <t>52</t>
  </si>
  <si>
    <t>56  - 58</t>
  </si>
  <si>
    <t>5</t>
  </si>
  <si>
    <t>60  - 61</t>
  </si>
  <si>
    <t>62  - 67</t>
  </si>
  <si>
    <t>6</t>
  </si>
  <si>
    <t xml:space="preserve">                          </t>
  </si>
  <si>
    <t>6&gt;N≥5</t>
  </si>
  <si>
    <t>5&gt;N≥4</t>
  </si>
  <si>
    <t>4&gt;N≥3</t>
  </si>
  <si>
    <t>3&gt;N≥2</t>
  </si>
  <si>
    <t>2&gt;N≥1</t>
  </si>
  <si>
    <t>N = 4</t>
  </si>
  <si>
    <t>N = 1</t>
  </si>
  <si>
    <t>N = 6</t>
  </si>
  <si>
    <t>a)</t>
  </si>
  <si>
    <t>b)</t>
  </si>
  <si>
    <t>c)</t>
  </si>
  <si>
    <t>d)</t>
  </si>
  <si>
    <r>
      <t>(321-323) /
(21-23+21-23(t</t>
    </r>
    <r>
      <rPr>
        <b/>
        <vertAlign val="subscript"/>
        <sz val="10"/>
        <rFont val="Tahoma"/>
        <family val="2"/>
      </rPr>
      <t>-1</t>
    </r>
    <r>
      <rPr>
        <b/>
        <sz val="10"/>
        <rFont val="Tahoma"/>
        <family val="2"/>
      </rPr>
      <t>)/2)</t>
    </r>
  </si>
  <si>
    <t>e)</t>
  </si>
  <si>
    <t>L'Institut de hautes études en administration publique (IDHEAP) établit chaque année le Comparatif des finances cantonales et communales.</t>
  </si>
  <si>
    <t>Ce fichier comprend plusieurs feuilles :</t>
  </si>
  <si>
    <t>la feuille « Données de base » contient une grille dans laquelle les données nécessaires au calcul des indicateurs doivent être saisies ;</t>
  </si>
  <si>
    <t>la feuille « Tables de notation » renseigne sur la manière d'évaluer les résultats des indicateurs du Comparatif ;</t>
  </si>
  <si>
    <t>Introduction</t>
  </si>
  <si>
    <t>Données de base</t>
  </si>
  <si>
    <t xml:space="preserve">Cette feuille contient un tableau dans lequel les données permettant les calculs des indicateurs doivent être insérées. </t>
  </si>
  <si>
    <t>Le plan comptable harmonisé des collectivités publiques suisses MCH1 sert de référence.</t>
  </si>
  <si>
    <t>Les première colonnes contiennent le numéro et le libellé suivi par les années pour la saisie des données.</t>
  </si>
  <si>
    <t>Collectivité</t>
  </si>
  <si>
    <t>Année de l'exercice</t>
  </si>
  <si>
    <t>Tableau de saisie</t>
  </si>
  <si>
    <t>Année de l'exercie</t>
  </si>
  <si>
    <t>Année t-1</t>
  </si>
  <si>
    <t>Année t-2</t>
  </si>
  <si>
    <t>Compte de fonctionnement</t>
  </si>
  <si>
    <t>Revenus</t>
  </si>
  <si>
    <t>Comptes</t>
  </si>
  <si>
    <t>Charges</t>
  </si>
  <si>
    <t>Intérêts passifs</t>
  </si>
  <si>
    <t>Dettes à court terme</t>
  </si>
  <si>
    <t>Dettes à moyen et long termes</t>
  </si>
  <si>
    <t xml:space="preserve">Dettes envers des entités particulières </t>
  </si>
  <si>
    <t>Amortissements</t>
  </si>
  <si>
    <t>Patrimoine financier</t>
  </si>
  <si>
    <t>Subventions redistribuées</t>
  </si>
  <si>
    <t>Attributions aux financements spéciaux</t>
  </si>
  <si>
    <t>Imputations internes</t>
  </si>
  <si>
    <t>rien</t>
  </si>
  <si>
    <t xml:space="preserve">Impôts sur le revenu et la fortune  </t>
  </si>
  <si>
    <t xml:space="preserve">Impôts sur le bénéfice et le capital </t>
  </si>
  <si>
    <t>Impôts fonciers</t>
  </si>
  <si>
    <t>Impôts sur les gains en capital</t>
  </si>
  <si>
    <t>Droits de mutation et de timbre</t>
  </si>
  <si>
    <t>Banques</t>
  </si>
  <si>
    <t>Créances</t>
  </si>
  <si>
    <t>Capitaux du patrimoine financier (sans les immeubles)</t>
  </si>
  <si>
    <t>Immeubles du patrimoine financier</t>
  </si>
  <si>
    <t>Subventions à redistribuer</t>
  </si>
  <si>
    <t>Prélèvements sur les  financements spéciaux</t>
  </si>
  <si>
    <t>Compte d'investissement</t>
  </si>
  <si>
    <t>Dépenses</t>
  </si>
  <si>
    <t>Investissements propres</t>
  </si>
  <si>
    <t>Prêts et participations permanentes</t>
  </si>
  <si>
    <t>Subventions accordées</t>
  </si>
  <si>
    <t>Autres dépenses à porter à l'actif</t>
  </si>
  <si>
    <t>Recettes</t>
  </si>
  <si>
    <t>Transferts au patrimoine financier</t>
  </si>
  <si>
    <t>Contributions de tiers</t>
  </si>
  <si>
    <t>Remboursements de prêts et de participations permanentes</t>
  </si>
  <si>
    <t>Facturation à des tiers</t>
  </si>
  <si>
    <t>Remboursement de subventions accordées</t>
  </si>
  <si>
    <t>Subventions acquises</t>
  </si>
  <si>
    <t>Total des recettes (60 à 67)</t>
  </si>
  <si>
    <t>Bilan</t>
  </si>
  <si>
    <t>Actif</t>
  </si>
  <si>
    <t>Disponibilités</t>
  </si>
  <si>
    <t>Avoirs</t>
  </si>
  <si>
    <t>Placements</t>
  </si>
  <si>
    <t>Actifs transitoires</t>
  </si>
  <si>
    <t>Découvert</t>
  </si>
  <si>
    <t>Passif</t>
  </si>
  <si>
    <t>Engagements courants</t>
  </si>
  <si>
    <t xml:space="preserve">Engagements envers des entités particulières </t>
  </si>
  <si>
    <t>Provisions</t>
  </si>
  <si>
    <t>Passifs transitoires</t>
  </si>
  <si>
    <t>Fortune nette</t>
  </si>
  <si>
    <t>Nom</t>
  </si>
  <si>
    <t>Numéro de téléphone</t>
  </si>
  <si>
    <t>E-Mail</t>
  </si>
  <si>
    <t>Période d'absence durant l'été</t>
  </si>
  <si>
    <t>Saisie + vérification</t>
  </si>
  <si>
    <t>Cette feuille est à l'usage de l'IDHEAP seulement.</t>
  </si>
  <si>
    <t>Il faut saisir les données des comptes pour la vérification des données de base.</t>
  </si>
  <si>
    <t>Saisie</t>
  </si>
  <si>
    <t>Vérification</t>
  </si>
  <si>
    <t>Données FkF</t>
  </si>
  <si>
    <t>Il faut saisir les données qu'on reçois de la FkF pour la vérification avec les autres données.</t>
  </si>
  <si>
    <t>copier - coller</t>
  </si>
  <si>
    <t>en 1000 de francs</t>
  </si>
  <si>
    <t>Données FkF 
t-1 de t 0</t>
  </si>
  <si>
    <t>Charges de personnel</t>
  </si>
  <si>
    <t>Biens, services et marchandises</t>
  </si>
  <si>
    <t>Entretien des Immeubles</t>
  </si>
  <si>
    <t>Amortissements sur le patrimoine financier</t>
  </si>
  <si>
    <t>Amortissements sur le patrimoine administratif</t>
  </si>
  <si>
    <t>Parts, dédommagements, subventions</t>
  </si>
  <si>
    <t>Total des charges</t>
  </si>
  <si>
    <t>Impôts</t>
  </si>
  <si>
    <t>Autres impôts</t>
  </si>
  <si>
    <t>Revenus des biens</t>
  </si>
  <si>
    <t>Concessions / Contributions</t>
  </si>
  <si>
    <t>Prélèvements aux financements spéciaux</t>
  </si>
  <si>
    <t>Total des revenus</t>
  </si>
  <si>
    <t>Excedent des revenus / des charges (-)</t>
  </si>
  <si>
    <t>Compte des investissements</t>
  </si>
  <si>
    <t>Subventions, autres investissements</t>
  </si>
  <si>
    <t>Total des dépenses</t>
  </si>
  <si>
    <t>Transferts au patrim.financier/Contrib.de tiers</t>
  </si>
  <si>
    <t>Remboursements/Subventions</t>
  </si>
  <si>
    <t>Total des recettes</t>
  </si>
  <si>
    <t>Différences significatives</t>
  </si>
  <si>
    <t>Commentaires</t>
  </si>
  <si>
    <t>Les tables de cette feuille indiquent comment les résultats des indicateurs sont notés sur une échelle allant de 6 (meilleur résultat) à 1 (résultat le moins bon).</t>
  </si>
  <si>
    <t>Notation du degré de couverture des charges (I1)</t>
  </si>
  <si>
    <t>I1</t>
  </si>
  <si>
    <t>Appréciation</t>
  </si>
  <si>
    <t>Notation</t>
  </si>
  <si>
    <t>Equilibre ou quasi-équilibre</t>
  </si>
  <si>
    <t>Léger excédent de revenus ou</t>
  </si>
  <si>
    <t>de charges (non problématique)</t>
  </si>
  <si>
    <t>Excédent de revenus ou</t>
  </si>
  <si>
    <t xml:space="preserve">de charges à surveiller </t>
  </si>
  <si>
    <t>Excédent de charges extrêmement problématique</t>
  </si>
  <si>
    <t>Excédent de revenus à surveiller de près</t>
  </si>
  <si>
    <t>Excédent de charges à surveiller de près</t>
  </si>
  <si>
    <t>Excédent de charges problématique</t>
  </si>
  <si>
    <t>Excédent de charges très problématique</t>
  </si>
  <si>
    <t>Notation de l'autofinancement de l'investissement net (I2)</t>
  </si>
  <si>
    <t>I2</t>
  </si>
  <si>
    <t xml:space="preserve">Pas de recours à l’emprunt et possibilité de rembourser la dette </t>
  </si>
  <si>
    <t>Très faible recours à l’emprunt</t>
  </si>
  <si>
    <t>Faible recours à l’emprunt</t>
  </si>
  <si>
    <t xml:space="preserve">Recours significatif à l’emprunt </t>
  </si>
  <si>
    <t>(Trop) Fort recours à l’emprunt</t>
  </si>
  <si>
    <t>Recours à l’emprunt excessif</t>
  </si>
  <si>
    <t>Recours extrême à l’emprunt</t>
  </si>
  <si>
    <t>Notation des engagements nets supplémentaires (I3)</t>
  </si>
  <si>
    <t>Couverture des charges [I1]</t>
  </si>
  <si>
    <t>Autofinancement de l'investissement net [I2]</t>
  </si>
  <si>
    <t>Engagements nets supplémentaires [I3]</t>
  </si>
  <si>
    <t>I3</t>
  </si>
  <si>
    <t>Pas d’engagements nets supplémentaires ou désengagement</t>
  </si>
  <si>
    <t>Faible hausse des engagements nets</t>
  </si>
  <si>
    <t>Accroissement tolérable</t>
  </si>
  <si>
    <t>Accroissement juste tolérable</t>
  </si>
  <si>
    <t>Accroissement problématique</t>
  </si>
  <si>
    <t>Accroissement excessif</t>
  </si>
  <si>
    <t>Accroissement extrême</t>
  </si>
  <si>
    <t>Notation du poids des intérêts nets (I4)</t>
  </si>
  <si>
    <t>Poids des intérêts nets [I4]</t>
  </si>
  <si>
    <t>I4</t>
  </si>
  <si>
    <t>Intérêts nets nuls ou positifs</t>
  </si>
  <si>
    <t xml:space="preserve">Faible hypothèque </t>
  </si>
  <si>
    <t xml:space="preserve">Hypothèque significative </t>
  </si>
  <si>
    <t>(Trop) Forte hypothèque</t>
  </si>
  <si>
    <t>Hypothèque excessive</t>
  </si>
  <si>
    <t>Hypothèque extrême</t>
  </si>
  <si>
    <t>Maîtrise des dépenses courantes [I5]</t>
  </si>
  <si>
    <t>I5</t>
  </si>
  <si>
    <t>Dépenses très bien maîtrisées</t>
  </si>
  <si>
    <t>Dépenses bien maîtrisées</t>
  </si>
  <si>
    <t>Dépenses assez bien maîtrisées</t>
  </si>
  <si>
    <t>Dépenses faiblement maîtrisées</t>
  </si>
  <si>
    <t>Dépenses mal maîtrisées</t>
  </si>
  <si>
    <t>Dépenses potentiellement non maîtrisées</t>
  </si>
  <si>
    <t>Dépenses non maîtrisées</t>
  </si>
  <si>
    <t>Notation de l'effort d'investissement (I6)</t>
  </si>
  <si>
    <t>Effort d'investissement [I6]</t>
  </si>
  <si>
    <t>I6</t>
  </si>
  <si>
    <t>Effort d'investissement idéal</t>
  </si>
  <si>
    <t xml:space="preserve">Faible écart par rapport à l'effort </t>
  </si>
  <si>
    <t xml:space="preserve"> d'investissement idéal</t>
  </si>
  <si>
    <t>Excès d'investissement ou insuffisance</t>
  </si>
  <si>
    <t xml:space="preserve"> d'investissement tolérable</t>
  </si>
  <si>
    <t>Excès d'investissement ou</t>
  </si>
  <si>
    <t xml:space="preserve"> insuffisance juste tolérable</t>
  </si>
  <si>
    <t xml:space="preserve"> insuffisance problématique</t>
  </si>
  <si>
    <t xml:space="preserve"> insuffisance très problématique</t>
  </si>
  <si>
    <t xml:space="preserve">Excès d’investissement ou </t>
  </si>
  <si>
    <t>insuffisance extrêmement problématique</t>
  </si>
  <si>
    <t>Notation de l'exactitude de la prévision fiscale (I7)</t>
  </si>
  <si>
    <t>Exactitude de la prévision fiscale [I7]</t>
  </si>
  <si>
    <t>I7</t>
  </si>
  <si>
    <t>Prévision exacte ou quasi exacte</t>
  </si>
  <si>
    <t>Notation de l'intérêt moyen de la dette (I8)</t>
  </si>
  <si>
    <t>Intérêt moyen de la dette [I8]</t>
  </si>
  <si>
    <t>I8</t>
  </si>
  <si>
    <t>Très faible intérêt moyen</t>
  </si>
  <si>
    <t xml:space="preserve">Faible intérêt </t>
  </si>
  <si>
    <t xml:space="preserve">Intérêt acceptable </t>
  </si>
  <si>
    <t>Intérêt déjà élevé</t>
  </si>
  <si>
    <t>Intérêt potentiellement problématique</t>
  </si>
  <si>
    <t>Intérêt excessif</t>
  </si>
  <si>
    <t>Intérêt exorbitant</t>
  </si>
  <si>
    <t>Tableau des indicateurs</t>
  </si>
  <si>
    <t>Résultats</t>
  </si>
  <si>
    <t>Cette feuille donne les valeurs des indicateurs et les notes associées, ainsi qu'une représentation graphique.</t>
  </si>
  <si>
    <t>Valeur</t>
  </si>
  <si>
    <t>Couverture des charges</t>
  </si>
  <si>
    <t>Autofinancement de l'investissement net</t>
  </si>
  <si>
    <t>Engagements nets supplémentaires</t>
  </si>
  <si>
    <t>Poids des intérêts nets</t>
  </si>
  <si>
    <t>Indicateur de qualité de la gestion financière</t>
  </si>
  <si>
    <t>Effort d'investissement</t>
  </si>
  <si>
    <t>Exactitude de la prévision fiscale</t>
  </si>
  <si>
    <t>Intérêt moyen de la dette</t>
  </si>
  <si>
    <t>Couverture des charges (I1)</t>
  </si>
  <si>
    <t>Autofinancement de l'investissement net (I2)</t>
  </si>
  <si>
    <t>Poids des intérêts nets (I4)</t>
  </si>
  <si>
    <t>Effort d'investissement (I6)</t>
  </si>
  <si>
    <t>Exactitude de la prévision fiscale (I7)</t>
  </si>
  <si>
    <t>Intérêt moyen de la dette (I8)</t>
  </si>
  <si>
    <t>Engagements nets supplémentaires (I3)</t>
  </si>
  <si>
    <t>Calcul des indicateurs</t>
  </si>
  <si>
    <t>Indicateur 1</t>
  </si>
  <si>
    <t>Indicateur 2</t>
  </si>
  <si>
    <t>Indicateur 3</t>
  </si>
  <si>
    <t>Indicateur 4</t>
  </si>
  <si>
    <t>Indicateur 5</t>
  </si>
  <si>
    <t>Indicateur 6</t>
  </si>
  <si>
    <t>Indicateur 7</t>
  </si>
  <si>
    <t>Indicateur 8</t>
  </si>
  <si>
    <t>Valeurs</t>
  </si>
  <si>
    <t>Formules</t>
  </si>
  <si>
    <t>Revenus courants
4-47-48-49</t>
  </si>
  <si>
    <t>En pourcent</t>
  </si>
  <si>
    <t>Autofinancement
4-3+33-330</t>
  </si>
  <si>
    <r>
      <t>Engagements nets 1.1.
(20-25)-(10-13)t</t>
    </r>
    <r>
      <rPr>
        <b/>
        <vertAlign val="subscript"/>
        <sz val="10"/>
        <rFont val="Tahoma"/>
        <family val="2"/>
      </rPr>
      <t>-1</t>
    </r>
  </si>
  <si>
    <t>Dépenses courantes
3-33-37-38-39</t>
  </si>
  <si>
    <t>Différence engagements nets
/ (3-33-37-38-39)</t>
  </si>
  <si>
    <t>Intérêts nets
32-(420 bis 423)</t>
  </si>
  <si>
    <t>Recettes fiscales directes
400 bis 404</t>
  </si>
  <si>
    <t>(32-420 à 423) / (400 à 404)</t>
  </si>
  <si>
    <t>Moyenne investissements nets
/ dépenses courantes</t>
  </si>
  <si>
    <t>Recettes fiscales budgétées
400+401</t>
  </si>
  <si>
    <t>Recettes fiscakes effective
400+401</t>
  </si>
  <si>
    <t>[(400+401 budget)-(400+401 effective)]
/ (400+401effective)</t>
  </si>
  <si>
    <t>Intérêts passifs
321-323</t>
  </si>
  <si>
    <r>
      <t>Dette brute 1.1.
(21-23)t</t>
    </r>
    <r>
      <rPr>
        <b/>
        <vertAlign val="subscript"/>
        <sz val="10"/>
        <rFont val="Tahoma"/>
        <family val="2"/>
      </rPr>
      <t>-1</t>
    </r>
  </si>
  <si>
    <t>Ce fichier permet de calculer automatiquement les huit indicateurs utilisés par le Comparatif. Il suffit pour cela de remplir une grille de saisie des informations comptables pour l’année concernée (feuille « Données de base » ).</t>
  </si>
  <si>
    <t>Impôts sur le revenue et la fortune - du budget</t>
  </si>
  <si>
    <t>Impôts sur le bénéfice et le capital - du budget</t>
  </si>
  <si>
    <t>Merci de nous indiquer une personne de contact en cas de question de notre part.</t>
  </si>
  <si>
    <t>Données nécessaires au Comparatif (en francs)</t>
  </si>
  <si>
    <t>Dettes à moyen et long terme</t>
  </si>
  <si>
    <t>Impôts sur le revenu et la fortune - du budget</t>
  </si>
  <si>
    <t>Total des dépenses (50 jusqu'à 58)</t>
  </si>
  <si>
    <t>Total des dépenses (50 à 58)</t>
  </si>
  <si>
    <t>Différence</t>
  </si>
  <si>
    <t>Surestimation ou
sous-estimation légère (non problématique)</t>
  </si>
  <si>
    <t>Surestimation ou
sous-estimation à surveiller</t>
  </si>
  <si>
    <t>Sous-estimation à surveiller de près</t>
  </si>
  <si>
    <t>Surestimation à surveiller de près</t>
  </si>
  <si>
    <t>Surestimation problématique</t>
  </si>
  <si>
    <t>Surestimation très problématique</t>
  </si>
  <si>
    <t>Surestimation extrêmement problématique</t>
  </si>
  <si>
    <r>
      <t>Dépenses courantes 
par habitant t</t>
    </r>
    <r>
      <rPr>
        <b/>
        <vertAlign val="subscript"/>
        <sz val="10"/>
        <rFont val="Tahoma"/>
        <family val="2"/>
      </rPr>
      <t>-1</t>
    </r>
    <r>
      <rPr>
        <b/>
        <sz val="10"/>
        <rFont val="Tahoma"/>
        <family val="2"/>
      </rPr>
      <t xml:space="preserve"> </t>
    </r>
  </si>
  <si>
    <t>Notation de la maîtrise des dépenses courantes par habitant (I5)</t>
  </si>
  <si>
    <t>Maîtrise des dépenses courantes par habitant</t>
  </si>
  <si>
    <t>la feuille « Tableau des indicateurs » donne la valeur des indicateurs calculée à partir des données saisies ainsi que la note pour chaque indicateur ;</t>
  </si>
  <si>
    <t>Nombre d'habitants</t>
  </si>
  <si>
    <r>
      <t>Habitants
t</t>
    </r>
    <r>
      <rPr>
        <b/>
        <vertAlign val="subscript"/>
        <sz val="9"/>
        <rFont val="Tahoma"/>
        <family val="2"/>
      </rPr>
      <t>-1</t>
    </r>
  </si>
  <si>
    <t>la feuille « Commentaires » permet de saisir (a) des commentaires par rapport aux événements inhabituels de l'exercice et (b) les commentaires qui doivent être publiée tels quels dans le Comparatif ;</t>
  </si>
  <si>
    <t>Les cellules colorées en vert clair doivent être complétées. Il en va de même des cellules colorées en orange pour autant qu'elles soient vides.
Les cellules colorées en rouge ne doivent pas être complétées.</t>
  </si>
  <si>
    <t>Les événements inhabituels suivants influencent les résultats des indicateurs :</t>
  </si>
  <si>
    <t>Commentaire relatifs à l'exercice (sera inséré dans la publication du Comparatif) :</t>
  </si>
  <si>
    <t>Maîtrise des dépenses courantes par habitant (I5)</t>
  </si>
  <si>
    <t>Calcul A</t>
  </si>
  <si>
    <t>Calcul B</t>
  </si>
  <si>
    <r>
      <t>Engagements nets 31.12.
(20-25)-(10-13)t</t>
    </r>
    <r>
      <rPr>
        <b/>
        <vertAlign val="subscript"/>
        <sz val="10"/>
        <rFont val="Tahoma"/>
        <family val="2"/>
      </rPr>
      <t>0</t>
    </r>
  </si>
  <si>
    <r>
      <t>Différence engagements nets
Engagements nets t</t>
    </r>
    <r>
      <rPr>
        <b/>
        <vertAlign val="subscript"/>
        <sz val="9"/>
        <rFont val="Tahoma"/>
        <family val="2"/>
      </rPr>
      <t>0</t>
    </r>
    <r>
      <rPr>
        <b/>
        <sz val="9"/>
        <rFont val="Tahoma"/>
        <family val="2"/>
      </rPr>
      <t xml:space="preserve"> - Engagements nets t</t>
    </r>
    <r>
      <rPr>
        <b/>
        <vertAlign val="subscript"/>
        <sz val="9"/>
        <rFont val="Tahoma"/>
        <family val="2"/>
      </rPr>
      <t>-1</t>
    </r>
  </si>
  <si>
    <r>
      <t>Dépenses courantes 
par habitant t</t>
    </r>
    <r>
      <rPr>
        <b/>
        <vertAlign val="subscript"/>
        <sz val="10"/>
        <rFont val="Tahoma"/>
        <family val="2"/>
      </rPr>
      <t xml:space="preserve">0 </t>
    </r>
  </si>
  <si>
    <r>
      <t>Différence dépenses courantes
par habitant t</t>
    </r>
    <r>
      <rPr>
        <b/>
        <vertAlign val="subscript"/>
        <sz val="10"/>
        <rFont val="Tahoma"/>
        <family val="2"/>
      </rPr>
      <t>0</t>
    </r>
    <r>
      <rPr>
        <b/>
        <sz val="10"/>
        <rFont val="Tahoma"/>
        <family val="2"/>
      </rPr>
      <t>-t</t>
    </r>
    <r>
      <rPr>
        <b/>
        <vertAlign val="subscript"/>
        <sz val="10"/>
        <rFont val="Tahoma"/>
        <family val="2"/>
      </rPr>
      <t>-1</t>
    </r>
  </si>
  <si>
    <r>
      <t>Habitants
t</t>
    </r>
    <r>
      <rPr>
        <b/>
        <vertAlign val="subscript"/>
        <sz val="9"/>
        <rFont val="Tahoma"/>
        <family val="2"/>
      </rPr>
      <t>0</t>
    </r>
  </si>
  <si>
    <r>
      <t>Dette brute 31.12.
(21-23)t</t>
    </r>
    <r>
      <rPr>
        <b/>
        <vertAlign val="subscript"/>
        <sz val="10"/>
        <rFont val="Tahoma"/>
        <family val="2"/>
      </rPr>
      <t>0</t>
    </r>
  </si>
  <si>
    <r>
      <t>(Différence t</t>
    </r>
    <r>
      <rPr>
        <b/>
        <vertAlign val="subscript"/>
        <sz val="10"/>
        <rFont val="Tahoma"/>
        <family val="2"/>
      </rPr>
      <t>0</t>
    </r>
    <r>
      <rPr>
        <b/>
        <sz val="10"/>
        <rFont val="Tahoma"/>
        <family val="2"/>
      </rPr>
      <t>-t</t>
    </r>
    <r>
      <rPr>
        <b/>
        <vertAlign val="subscript"/>
        <sz val="10"/>
        <rFont val="Tahoma"/>
        <family val="2"/>
      </rPr>
      <t>-1</t>
    </r>
    <r>
      <rPr>
        <b/>
        <sz val="10"/>
        <rFont val="Tahoma"/>
        <family val="2"/>
      </rPr>
      <t>) / 
Dép.cour.par.hab.t</t>
    </r>
    <r>
      <rPr>
        <b/>
        <vertAlign val="subscript"/>
        <sz val="10"/>
        <rFont val="Tahoma"/>
        <family val="2"/>
      </rPr>
      <t>-1</t>
    </r>
  </si>
  <si>
    <t>Amortissements supplémentaires PA</t>
  </si>
  <si>
    <t xml:space="preserve">Nous vous remercions de nous faire parvenir par E-mail (evelyn.munier@unil.ch) une copie de votre fichier complété. Ainsi, nous pourrons alimenter la base de données contenant les résultats pour les collectivités participant au Comparatif. </t>
  </si>
  <si>
    <t>diverses feuilles auxilliaires utilisées pour déterminer les notes (ces feuilles sont masquées).</t>
  </si>
  <si>
    <t>Degré d'autofinancement</t>
  </si>
  <si>
    <t>Dette nette I / Revenus fiscaux</t>
  </si>
  <si>
    <t>Autofinancement / Investissements nets</t>
  </si>
  <si>
    <t>Charges d'intérêts nets / Revenus courants</t>
  </si>
  <si>
    <t>Dette brute par rapport aux revenus</t>
  </si>
  <si>
    <t>Dette brute / Revenus courants</t>
  </si>
  <si>
    <t>Proportion des investissements</t>
  </si>
  <si>
    <t>Investissements bruts / Dépenses totales</t>
  </si>
  <si>
    <t>Taux d'endettement net</t>
  </si>
  <si>
    <t>Revenus fiscaux
40</t>
  </si>
  <si>
    <t>Parts des charges d'intérêts</t>
  </si>
  <si>
    <t>Part du service de la dette</t>
  </si>
  <si>
    <r>
      <t>Service de la dette / Revenus courants</t>
    </r>
    <r>
      <rPr>
        <b/>
        <vertAlign val="subscript"/>
        <sz val="10"/>
        <rFont val="Tahoma"/>
        <family val="2"/>
      </rPr>
      <t xml:space="preserve"> 
</t>
    </r>
  </si>
  <si>
    <t>Dette nette I par habitant en francs</t>
  </si>
  <si>
    <t>Population résidente permanente</t>
  </si>
  <si>
    <t>Dette nette I / Population résidente permanente</t>
  </si>
  <si>
    <t>Taux d'autofinancement</t>
  </si>
  <si>
    <t>Autofinancement / Revenus courants</t>
  </si>
  <si>
    <t>Dette nette I
(20à25)-(10à13)</t>
  </si>
  <si>
    <t>Dette brute
20+21+22+23</t>
  </si>
  <si>
    <r>
      <t>Service de la dette</t>
    </r>
    <r>
      <rPr>
        <b/>
        <vertAlign val="subscript"/>
        <sz val="10"/>
        <rFont val="Tahoma"/>
        <family val="2"/>
      </rPr>
      <t xml:space="preserve">
</t>
    </r>
    <r>
      <rPr>
        <b/>
        <sz val="10"/>
        <rFont val="Tahoma"/>
        <family val="2"/>
      </rPr>
      <t>32-420-421-422+331</t>
    </r>
  </si>
  <si>
    <t>Investissements nets
50à56+58-(60à66)</t>
  </si>
  <si>
    <t>Investissements bruts 
50à56-58 (hors 57)</t>
  </si>
  <si>
    <r>
      <t xml:space="preserve">Dépenses totales
3-33-37-38-39+50+52+56+58 
</t>
    </r>
    <r>
      <rPr>
        <b/>
        <vertAlign val="subscript"/>
        <sz val="10"/>
        <rFont val="Tahoma"/>
        <family val="2"/>
      </rPr>
      <t xml:space="preserve"> </t>
    </r>
  </si>
  <si>
    <t>Amortissement du découvert</t>
  </si>
  <si>
    <t>Charges courantes
3-37-38-39-332-333</t>
  </si>
  <si>
    <t>Amortissements ordinaires PA</t>
  </si>
  <si>
    <t>Part des charges d'intérêts</t>
  </si>
  <si>
    <t xml:space="preserve">Faible écart par rapport à </t>
  </si>
  <si>
    <t>Charges d'intérets nets
32-420-421-422</t>
  </si>
  <si>
    <t>Taux d'endettement minime ou inexistant</t>
  </si>
  <si>
    <t>Taux d'endettement faible</t>
  </si>
  <si>
    <t>Taux d'endettement encore supportable et non problématique</t>
  </si>
  <si>
    <t>Taux d'endettement significatif et potentiellement problématique</t>
  </si>
  <si>
    <t>Taux d'endettement fort et problématique</t>
  </si>
  <si>
    <t>Taux d'endettement excessif et très problématique</t>
  </si>
  <si>
    <t>Taux d'endettement extrême</t>
  </si>
  <si>
    <t>Notation du taux d'endettement net (I9)</t>
  </si>
  <si>
    <t>Notation du taux d'autofinancement (I11)</t>
  </si>
  <si>
    <t>Excellent taux d'autofinancement</t>
  </si>
  <si>
    <t>Bon taux d'autofinancement</t>
  </si>
  <si>
    <t>Taux d'autofinancement suffisant</t>
  </si>
  <si>
    <t>Taux d'autofinancement insuffisant</t>
  </si>
  <si>
    <t>Taux d'autofinancement très insuffisant</t>
  </si>
  <si>
    <t>Autofinancement quasi inexistant</t>
  </si>
  <si>
    <t>Autofinancement négatif</t>
  </si>
  <si>
    <t>Taux d'autofinancement [I11]</t>
  </si>
  <si>
    <t>I11</t>
  </si>
  <si>
    <t>Notation de la part des charges d'intérêts (I12)</t>
  </si>
  <si>
    <t>Part des charges d'intérêts [I12]</t>
  </si>
  <si>
    <t>I12</t>
  </si>
  <si>
    <t>Intérêts nets nuls ou négatifs</t>
  </si>
  <si>
    <t>Très faible hypothèque des intérêts nets sur les revenus courants</t>
  </si>
  <si>
    <t>Faible hypothèque</t>
  </si>
  <si>
    <t>Hypothèque significative</t>
  </si>
  <si>
    <t>(Trop) forte hypothèque</t>
  </si>
  <si>
    <t>Notation du part du service de la dette (I13)</t>
  </si>
  <si>
    <t>Part du service de la dette [I13]</t>
  </si>
  <si>
    <t>I13</t>
  </si>
  <si>
    <t>Très faible hypothèque de l'effet de tenailles sur les revenus courants</t>
  </si>
  <si>
    <t>Notation de la proportion des investissements  bruts (I14)</t>
  </si>
  <si>
    <t>I14</t>
  </si>
  <si>
    <t>Proportion idéale</t>
  </si>
  <si>
    <t>la proportion  idéale</t>
  </si>
  <si>
    <t>Excès ou insuffisance d'investissement tolérable</t>
  </si>
  <si>
    <t xml:space="preserve">Excès ou insuffisance d'investissement juste tolérable </t>
  </si>
  <si>
    <t>Excès ou insuffisance d'investissement problématique</t>
  </si>
  <si>
    <t>Excès ou insuffisance d'investissement très problématique</t>
  </si>
  <si>
    <t>Excès d'investissement extrêmement problématique</t>
  </si>
  <si>
    <t>Notation de la dette nette par habitant (I15)</t>
  </si>
  <si>
    <t>Dette nette par habitant [I15]</t>
  </si>
  <si>
    <t>I15</t>
  </si>
  <si>
    <t>Notation de la dette brute par rapport aux revenus (I10)</t>
  </si>
  <si>
    <t>Dette brute par rapport aux revenus [I10]</t>
  </si>
  <si>
    <t>I10</t>
  </si>
  <si>
    <t>Taux d'endettement net [I9]</t>
  </si>
  <si>
    <t>I9</t>
  </si>
  <si>
    <t>Indicateur 9</t>
  </si>
  <si>
    <t>Indicateur 10</t>
  </si>
  <si>
    <r>
      <t>Moyenne des investissements nets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(50à56+58-60à68)</t>
    </r>
  </si>
  <si>
    <r>
      <t>Investissements nets t</t>
    </r>
    <r>
      <rPr>
        <b/>
        <vertAlign val="subscript"/>
        <sz val="10"/>
        <rFont val="Tahoma"/>
        <family val="2"/>
      </rPr>
      <t xml:space="preserve">0 
</t>
    </r>
    <r>
      <rPr>
        <b/>
        <sz val="10"/>
        <rFont val="Tahoma"/>
        <family val="2"/>
      </rPr>
      <t>(50à56+58-60à66)</t>
    </r>
  </si>
  <si>
    <r>
      <t>Investissements nets t</t>
    </r>
    <r>
      <rPr>
        <b/>
        <vertAlign val="subscript"/>
        <sz val="10"/>
        <rFont val="Tahoma"/>
        <family val="2"/>
      </rPr>
      <t xml:space="preserve">-1 
</t>
    </r>
    <r>
      <rPr>
        <b/>
        <sz val="10"/>
        <rFont val="Tahoma"/>
        <family val="2"/>
      </rPr>
      <t>(50à56+58-60à66)</t>
    </r>
  </si>
  <si>
    <r>
      <t>Investissements nets t</t>
    </r>
    <r>
      <rPr>
        <b/>
        <vertAlign val="subscript"/>
        <sz val="10"/>
        <rFont val="Tahoma"/>
        <family val="2"/>
      </rPr>
      <t xml:space="preserve">-2 
</t>
    </r>
    <r>
      <rPr>
        <b/>
        <sz val="10"/>
        <rFont val="Tahoma"/>
        <family val="2"/>
      </rPr>
      <t>(50à56+58-60à66)</t>
    </r>
  </si>
  <si>
    <t>Indicateur 11</t>
  </si>
  <si>
    <t>Indicateur 12</t>
  </si>
  <si>
    <t>Indicateur 14</t>
  </si>
  <si>
    <t>Indicateur 13</t>
  </si>
  <si>
    <t>Indicateur 15</t>
  </si>
  <si>
    <t>Calcul des indicateurs MCH2 auxiliaires</t>
  </si>
  <si>
    <t>Tableau des indicateurs MCH2 auxiliaires</t>
  </si>
  <si>
    <r>
      <t>(4-3+33-330) /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(50à56+58-60à66)]</t>
    </r>
  </si>
  <si>
    <t>Cette feuille donne les valeurs des indicateurs et les notes associées</t>
  </si>
  <si>
    <t>Indicateur de l'équilibre budgétaire</t>
  </si>
  <si>
    <t>Indicateur de l'importance de l'endettement</t>
  </si>
  <si>
    <t>Tables de notation</t>
  </si>
  <si>
    <t>Très faible hypothèque des intérêts nets sur les revenus fiscaux directs</t>
  </si>
  <si>
    <t>Dette brute minime ou inexistante</t>
  </si>
  <si>
    <t xml:space="preserve">Faible dette brute </t>
  </si>
  <si>
    <t>Dette brute encore supportable et non problématique</t>
  </si>
  <si>
    <t>Dette brute significative et potentiellement problématique</t>
  </si>
  <si>
    <t>Dete brute élevée et problématique</t>
  </si>
  <si>
    <t>Dette brute excessive et très problématique</t>
  </si>
  <si>
    <t>Dette brute extrême</t>
  </si>
  <si>
    <t>Tables de notation MCH2 auxiliaires</t>
  </si>
  <si>
    <t>Effet de tenailles nul voire négatif</t>
  </si>
  <si>
    <t>Proportion des investissments bruts [I14]</t>
  </si>
  <si>
    <t>Engagements nets inexistants</t>
  </si>
  <si>
    <t>Engagements nets faibles</t>
  </si>
  <si>
    <t xml:space="preserve">Engagements nets encore supportables et non problématiques </t>
  </si>
  <si>
    <t>Engagements nets significatifs et potentiellement problématiques</t>
  </si>
  <si>
    <t>Engagements nets élevés et problématiques</t>
  </si>
  <si>
    <t>Engagements nets excessifs et très problématiques</t>
  </si>
  <si>
    <t>Engagements extrêmement élevés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</si>
</sst>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s>
  <fonts count="28"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b/>
      <sz val="9"/>
      <name val="Tahoma"/>
      <family val="2"/>
    </font>
    <font>
      <b/>
      <vertAlign val="subscript"/>
      <sz val="9"/>
      <name val="Tahoma"/>
      <family val="2"/>
    </font>
    <font>
      <sz val="13"/>
      <color indexed="10"/>
      <name val="Tahoma"/>
      <family val="2"/>
    </font>
    <font>
      <sz val="10"/>
      <name val="Arial"/>
      <family val="2"/>
    </font>
    <font>
      <sz val="9"/>
      <color indexed="81"/>
      <name val="Tahoma"/>
      <family val="2"/>
    </font>
  </fonts>
  <fills count="13">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gray0625"/>
    </fill>
    <fill>
      <patternFill patternType="gray0625">
        <bgColor indexed="52"/>
      </patternFill>
    </fill>
    <fill>
      <patternFill patternType="gray0625">
        <bgColor indexed="50"/>
      </patternFill>
    </fill>
    <fill>
      <patternFill patternType="solid">
        <fgColor rgb="FFFFFF00"/>
        <bgColor indexed="64"/>
      </patternFill>
    </fill>
    <fill>
      <patternFill patternType="solid">
        <fgColor rgb="FFCCFFCC"/>
        <bgColor indexed="64"/>
      </patternFill>
    </fill>
  </fills>
  <borders count="11">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620">
    <xf numFmtId="0" fontId="0" fillId="0" borderId="0" xfId="0"/>
    <xf numFmtId="0" fontId="5" fillId="0" borderId="0" xfId="0" applyFont="1" applyAlignment="1">
      <alignment horizontal="justify" wrapText="1"/>
    </xf>
    <xf numFmtId="0" fontId="2" fillId="0" borderId="0" xfId="0" applyFont="1" applyFill="1"/>
    <xf numFmtId="0" fontId="2" fillId="0" borderId="0" xfId="0" applyFont="1" applyFill="1" applyAlignment="1">
      <alignment horizontal="right"/>
    </xf>
    <xf numFmtId="0" fontId="2" fillId="0" borderId="0" xfId="0" applyFont="1" applyFill="1" applyBorder="1"/>
    <xf numFmtId="165" fontId="2" fillId="0" borderId="0" xfId="0" applyNumberFormat="1" applyFont="1" applyFill="1" applyAlignment="1">
      <alignment horizontal="right"/>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4" fillId="0" borderId="0" xfId="0" applyFont="1" applyFill="1" applyBorder="1" applyAlignment="1" applyProtection="1">
      <alignment horizontal="left"/>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1" xfId="0" applyFont="1" applyFill="1" applyBorder="1" applyAlignment="1" applyProtection="1">
      <alignment vertical="top"/>
    </xf>
    <xf numFmtId="0" fontId="5" fillId="0" borderId="1" xfId="0" applyFont="1" applyFill="1" applyBorder="1" applyAlignment="1" applyProtection="1">
      <alignment horizontal="left" vertical="top"/>
    </xf>
    <xf numFmtId="0" fontId="9" fillId="0" borderId="1" xfId="0" applyFont="1" applyFill="1" applyBorder="1" applyAlignment="1" applyProtection="1"/>
    <xf numFmtId="0" fontId="8" fillId="0" borderId="1" xfId="0" applyFont="1" applyFill="1" applyBorder="1" applyProtection="1"/>
    <xf numFmtId="0" fontId="8" fillId="0" borderId="0" xfId="0" applyFont="1" applyFill="1" applyBorder="1" applyProtection="1"/>
    <xf numFmtId="3" fontId="8" fillId="0" borderId="2" xfId="0" applyNumberFormat="1" applyFont="1" applyFill="1" applyBorder="1" applyProtection="1"/>
    <xf numFmtId="0" fontId="11" fillId="0" borderId="3" xfId="0" applyFont="1" applyFill="1" applyBorder="1" applyAlignment="1" applyProtection="1">
      <alignment horizontal="left"/>
    </xf>
    <xf numFmtId="0" fontId="8" fillId="0" borderId="3" xfId="0" applyFont="1" applyFill="1" applyBorder="1" applyProtection="1"/>
    <xf numFmtId="3" fontId="8" fillId="0" borderId="3" xfId="2" applyNumberFormat="1" applyFont="1" applyFill="1" applyBorder="1" applyProtection="1"/>
    <xf numFmtId="0" fontId="12" fillId="0" borderId="4" xfId="0" applyFont="1" applyFill="1" applyBorder="1" applyAlignment="1" applyProtection="1">
      <alignment horizontal="left"/>
    </xf>
    <xf numFmtId="0" fontId="8" fillId="0" borderId="4" xfId="0" applyFont="1" applyFill="1" applyBorder="1" applyProtection="1"/>
    <xf numFmtId="3" fontId="8" fillId="0" borderId="4" xfId="2" applyNumberFormat="1" applyFont="1" applyFill="1" applyBorder="1" applyAlignment="1" applyProtection="1">
      <alignment horizontal="right"/>
    </xf>
    <xf numFmtId="3" fontId="8" fillId="0" borderId="5" xfId="2" applyNumberFormat="1" applyFont="1" applyFill="1" applyBorder="1" applyAlignment="1" applyProtection="1">
      <alignment horizontal="right"/>
    </xf>
    <xf numFmtId="0" fontId="8" fillId="0" borderId="5" xfId="0" applyFont="1" applyFill="1" applyBorder="1" applyProtection="1"/>
    <xf numFmtId="3" fontId="8" fillId="2" borderId="5" xfId="2" applyNumberFormat="1" applyFont="1" applyFill="1" applyBorder="1" applyAlignment="1" applyProtection="1">
      <alignment horizontal="right"/>
      <protection locked="0"/>
    </xf>
    <xf numFmtId="3" fontId="8" fillId="3" borderId="5" xfId="2" applyNumberFormat="1" applyFont="1" applyFill="1" applyBorder="1" applyAlignment="1" applyProtection="1">
      <alignment horizontal="center"/>
    </xf>
    <xf numFmtId="3" fontId="8" fillId="0" borderId="3" xfId="2" applyNumberFormat="1" applyFont="1" applyFill="1" applyBorder="1" applyAlignment="1" applyProtection="1">
      <alignment horizontal="right"/>
    </xf>
    <xf numFmtId="3" fontId="8" fillId="2" borderId="3" xfId="2" applyNumberFormat="1" applyFont="1" applyFill="1" applyBorder="1" applyAlignment="1" applyProtection="1">
      <alignment horizontal="right"/>
      <protection locked="0"/>
    </xf>
    <xf numFmtId="3" fontId="8" fillId="3"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2" applyNumberFormat="1" applyFont="1" applyFill="1" applyBorder="1" applyProtection="1"/>
    <xf numFmtId="1" fontId="8" fillId="0" borderId="0" xfId="2" applyNumberFormat="1" applyFont="1" applyFill="1" applyBorder="1" applyAlignment="1" applyProtection="1">
      <alignment horizontal="right"/>
    </xf>
    <xf numFmtId="0" fontId="8" fillId="0" borderId="0" xfId="0" applyFont="1" applyFill="1" applyBorder="1" applyAlignment="1" applyProtection="1">
      <alignment horizontal="left"/>
    </xf>
    <xf numFmtId="3" fontId="8" fillId="2" borderId="0" xfId="2" applyNumberFormat="1" applyFont="1" applyFill="1" applyAlignment="1" applyProtection="1">
      <alignment horizontal="right"/>
      <protection locked="0"/>
    </xf>
    <xf numFmtId="3" fontId="8" fillId="3" borderId="0" xfId="2"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2" borderId="0" xfId="2" applyNumberFormat="1" applyFont="1" applyFill="1" applyBorder="1" applyAlignment="1" applyProtection="1">
      <alignment horizontal="right"/>
      <protection locked="0"/>
    </xf>
    <xf numFmtId="3" fontId="8" fillId="3" borderId="0" xfId="2" applyNumberFormat="1" applyFont="1" applyFill="1" applyBorder="1" applyAlignment="1" applyProtection="1">
      <alignment horizontal="center"/>
    </xf>
    <xf numFmtId="1" fontId="8" fillId="0" borderId="3" xfId="2" applyNumberFormat="1" applyFont="1" applyFill="1" applyBorder="1" applyAlignment="1" applyProtection="1">
      <alignment horizontal="right"/>
    </xf>
    <xf numFmtId="0" fontId="8" fillId="0" borderId="3" xfId="0" applyFont="1" applyFill="1" applyBorder="1" applyAlignment="1" applyProtection="1">
      <alignment horizontal="left" vertical="center"/>
    </xf>
    <xf numFmtId="3" fontId="8" fillId="0" borderId="4" xfId="0" applyNumberFormat="1" applyFont="1" applyFill="1" applyBorder="1" applyProtection="1"/>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1" fontId="13" fillId="0" borderId="0" xfId="2" applyNumberFormat="1" applyFont="1" applyFill="1" applyBorder="1" applyProtection="1"/>
    <xf numFmtId="0" fontId="8" fillId="0" borderId="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4" xfId="0" applyFont="1" applyFill="1" applyBorder="1" applyAlignment="1" applyProtection="1">
      <alignment horizontal="right" vertical="center"/>
    </xf>
    <xf numFmtId="0" fontId="8" fillId="0" borderId="4" xfId="0" applyFont="1" applyFill="1" applyBorder="1" applyAlignment="1" applyProtection="1">
      <alignment vertical="center"/>
    </xf>
    <xf numFmtId="3" fontId="8" fillId="0" borderId="0" xfId="0" applyNumberFormat="1" applyFont="1" applyProtection="1"/>
    <xf numFmtId="0" fontId="11" fillId="0" borderId="4" xfId="0" applyFont="1" applyFill="1" applyBorder="1" applyAlignment="1" applyProtection="1">
      <alignment horizontal="left"/>
    </xf>
    <xf numFmtId="0" fontId="12" fillId="0" borderId="3" xfId="0" applyFont="1" applyFill="1" applyBorder="1" applyAlignment="1" applyProtection="1">
      <alignment horizontal="left"/>
    </xf>
    <xf numFmtId="3" fontId="8" fillId="0" borderId="3" xfId="0" applyNumberFormat="1" applyFont="1" applyFill="1" applyBorder="1" applyProtection="1"/>
    <xf numFmtId="3" fontId="8" fillId="0" borderId="0" xfId="0" applyNumberFormat="1" applyFont="1" applyFill="1" applyProtection="1"/>
    <xf numFmtId="3" fontId="8" fillId="2" borderId="3" xfId="2" applyNumberFormat="1" applyFont="1" applyFill="1" applyBorder="1" applyProtection="1">
      <protection locked="0"/>
    </xf>
    <xf numFmtId="3" fontId="8" fillId="2" borderId="0" xfId="2" applyNumberFormat="1" applyFont="1" applyFill="1" applyBorder="1" applyProtection="1"/>
    <xf numFmtId="3" fontId="8" fillId="0" borderId="0" xfId="0" applyNumberFormat="1" applyFont="1" applyFill="1" applyAlignment="1" applyProtection="1">
      <alignment horizontal="right"/>
    </xf>
    <xf numFmtId="0" fontId="8" fillId="0" borderId="1" xfId="0" applyFont="1" applyBorder="1" applyProtection="1"/>
    <xf numFmtId="0" fontId="8" fillId="0" borderId="6" xfId="0" applyFont="1" applyFill="1" applyBorder="1" applyProtection="1"/>
    <xf numFmtId="3" fontId="8" fillId="0" borderId="6" xfId="0" applyNumberFormat="1" applyFont="1" applyFill="1" applyBorder="1" applyProtection="1"/>
    <xf numFmtId="3" fontId="8" fillId="0" borderId="6" xfId="0" applyNumberFormat="1" applyFont="1" applyFill="1" applyBorder="1" applyAlignment="1" applyProtection="1">
      <alignment horizontal="right"/>
    </xf>
    <xf numFmtId="0" fontId="8" fillId="0" borderId="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4" xfId="0" applyFont="1" applyFill="1" applyBorder="1" applyAlignment="1" applyProtection="1">
      <alignment horizontal="left"/>
    </xf>
    <xf numFmtId="0" fontId="8" fillId="0" borderId="0" xfId="0" applyFont="1" applyFill="1" applyAlignment="1" applyProtection="1">
      <alignment horizontal="right"/>
    </xf>
    <xf numFmtId="0" fontId="9" fillId="0" borderId="2" xfId="0" applyFont="1" applyFill="1" applyBorder="1" applyAlignment="1" applyProtection="1">
      <alignment vertical="top"/>
    </xf>
    <xf numFmtId="0" fontId="5" fillId="0" borderId="2"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0" xfId="0" applyFont="1" applyFill="1" applyBorder="1" applyAlignment="1" applyProtection="1"/>
    <xf numFmtId="0" fontId="10" fillId="4" borderId="2" xfId="0" applyFont="1" applyFill="1" applyBorder="1" applyAlignment="1" applyProtection="1"/>
    <xf numFmtId="0" fontId="8" fillId="4" borderId="2" xfId="0" applyFont="1" applyFill="1" applyBorder="1" applyProtection="1"/>
    <xf numFmtId="0" fontId="10" fillId="4" borderId="3" xfId="0" applyFont="1" applyFill="1" applyBorder="1" applyAlignment="1" applyProtection="1"/>
    <xf numFmtId="0" fontId="8" fillId="4" borderId="3" xfId="0" applyFont="1" applyFill="1" applyBorder="1" applyProtection="1"/>
    <xf numFmtId="0" fontId="8" fillId="0" borderId="0" xfId="0" applyFont="1"/>
    <xf numFmtId="0" fontId="8" fillId="0" borderId="0" xfId="0" applyFont="1" applyAlignment="1">
      <alignment horizontal="center"/>
    </xf>
    <xf numFmtId="0" fontId="8" fillId="0" borderId="0" xfId="0" applyFont="1" applyFill="1"/>
    <xf numFmtId="3" fontId="8" fillId="0" borderId="4" xfId="2" applyNumberFormat="1" applyFont="1" applyFill="1" applyBorder="1" applyProtection="1"/>
    <xf numFmtId="0" fontId="8" fillId="0" borderId="0" xfId="0" applyFont="1" applyBorder="1"/>
    <xf numFmtId="0" fontId="5" fillId="0" borderId="0" xfId="0" applyFont="1" applyAlignment="1">
      <alignment vertical="top"/>
    </xf>
    <xf numFmtId="0" fontId="16" fillId="0" borderId="0" xfId="0" applyFont="1" applyFill="1" applyProtection="1"/>
    <xf numFmtId="0" fontId="5" fillId="0" borderId="0" xfId="0" applyFont="1" applyFill="1" applyProtection="1"/>
    <xf numFmtId="0" fontId="12" fillId="0" borderId="1" xfId="0" applyFont="1" applyBorder="1" applyProtection="1"/>
    <xf numFmtId="0" fontId="5" fillId="0" borderId="1" xfId="0" applyFont="1" applyBorder="1" applyProtection="1"/>
    <xf numFmtId="0" fontId="5" fillId="0" borderId="0" xfId="0" applyFont="1" applyProtection="1"/>
    <xf numFmtId="0" fontId="17" fillId="0" borderId="0" xfId="0" applyFont="1" applyBorder="1" applyProtection="1"/>
    <xf numFmtId="0" fontId="8" fillId="0" borderId="2" xfId="0" applyFont="1" applyBorder="1" applyProtection="1"/>
    <xf numFmtId="0" fontId="8"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0" xfId="0" applyFont="1" applyProtection="1"/>
    <xf numFmtId="0" fontId="8" fillId="0" borderId="4" xfId="0" applyFont="1" applyFill="1" applyBorder="1" applyAlignment="1" applyProtection="1">
      <alignment horizontal="left" vertical="top" wrapText="1"/>
    </xf>
    <xf numFmtId="0" fontId="12" fillId="0" borderId="2" xfId="0" applyFont="1" applyBorder="1" applyProtection="1"/>
    <xf numFmtId="0" fontId="12" fillId="0" borderId="3"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2" xfId="0" applyFont="1" applyBorder="1" applyAlignment="1" applyProtection="1">
      <alignment horizontal="center"/>
    </xf>
    <xf numFmtId="10" fontId="8" fillId="0" borderId="3" xfId="6" applyNumberFormat="1" applyFont="1" applyBorder="1" applyAlignment="1" applyProtection="1">
      <alignment horizontal="center"/>
    </xf>
    <xf numFmtId="10" fontId="8" fillId="0" borderId="0" xfId="6" applyNumberFormat="1" applyFont="1" applyAlignment="1" applyProtection="1">
      <alignment horizontal="center"/>
    </xf>
    <xf numFmtId="10" fontId="8" fillId="0" borderId="4" xfId="6" applyNumberFormat="1" applyFont="1" applyBorder="1" applyAlignment="1" applyProtection="1">
      <alignment horizontal="center"/>
    </xf>
    <xf numFmtId="0" fontId="8" fillId="0" borderId="3" xfId="0" applyFont="1" applyBorder="1" applyAlignment="1" applyProtection="1">
      <alignment horizontal="center"/>
    </xf>
    <xf numFmtId="10" fontId="8" fillId="0" borderId="4" xfId="0" applyNumberFormat="1" applyFont="1" applyBorder="1" applyAlignment="1" applyProtection="1">
      <alignment horizontal="center"/>
    </xf>
    <xf numFmtId="0" fontId="8" fillId="0" borderId="3"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1" xfId="0" applyFont="1" applyFill="1" applyBorder="1" applyAlignment="1" applyProtection="1">
      <alignment horizontal="left"/>
    </xf>
    <xf numFmtId="0" fontId="5" fillId="0" borderId="1" xfId="0" applyFont="1" applyFill="1" applyBorder="1" applyAlignment="1" applyProtection="1">
      <alignment horizontal="left" wrapText="1"/>
    </xf>
    <xf numFmtId="3" fontId="8" fillId="0" borderId="5" xfId="2" applyNumberFormat="1" applyFont="1" applyFill="1" applyBorder="1" applyProtection="1"/>
    <xf numFmtId="3" fontId="8" fillId="2" borderId="5" xfId="2" applyNumberFormat="1" applyFont="1" applyFill="1" applyBorder="1" applyProtection="1"/>
    <xf numFmtId="3" fontId="8" fillId="2" borderId="3" xfId="2" applyNumberFormat="1" applyFont="1" applyFill="1" applyBorder="1" applyProtection="1"/>
    <xf numFmtId="3" fontId="8" fillId="5" borderId="5" xfId="2" applyNumberFormat="1" applyFont="1" applyFill="1" applyBorder="1" applyProtection="1"/>
    <xf numFmtId="3" fontId="8" fillId="5" borderId="0" xfId="2" applyNumberFormat="1" applyFont="1" applyFill="1" applyBorder="1" applyProtection="1"/>
    <xf numFmtId="3" fontId="8" fillId="5" borderId="3" xfId="2" applyNumberFormat="1" applyFont="1" applyFill="1" applyBorder="1" applyProtection="1"/>
    <xf numFmtId="3" fontId="8" fillId="0" borderId="0" xfId="2" applyNumberFormat="1" applyFont="1" applyFill="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0" fontId="4" fillId="0" borderId="8" xfId="0" applyFont="1" applyBorder="1"/>
    <xf numFmtId="0" fontId="8" fillId="0" borderId="8" xfId="0" applyFont="1" applyBorder="1"/>
    <xf numFmtId="0" fontId="15" fillId="0" borderId="8" xfId="0" applyFont="1" applyBorder="1"/>
    <xf numFmtId="0" fontId="13" fillId="0" borderId="8" xfId="0" applyFont="1" applyBorder="1"/>
    <xf numFmtId="0" fontId="18" fillId="0" borderId="0" xfId="0" applyFont="1"/>
    <xf numFmtId="0" fontId="15" fillId="0" borderId="0" xfId="0" applyFont="1" applyBorder="1" applyAlignment="1">
      <alignment horizontal="center"/>
    </xf>
    <xf numFmtId="0" fontId="8" fillId="0" borderId="4" xfId="0" applyFont="1" applyBorder="1"/>
    <xf numFmtId="0" fontId="8" fillId="0" borderId="4" xfId="0" applyFont="1" applyBorder="1" applyAlignment="1">
      <alignment vertical="center"/>
    </xf>
    <xf numFmtId="0" fontId="8" fillId="0" borderId="4" xfId="0" applyFont="1" applyFill="1" applyBorder="1" applyAlignment="1">
      <alignment vertical="center"/>
    </xf>
    <xf numFmtId="167" fontId="8" fillId="5" borderId="0" xfId="0" applyNumberFormat="1" applyFont="1" applyFill="1" applyBorder="1" applyAlignment="1" applyProtection="1">
      <alignment vertical="center"/>
    </xf>
    <xf numFmtId="167" fontId="8" fillId="6" borderId="0" xfId="0" applyNumberFormat="1" applyFont="1" applyFill="1" applyBorder="1" applyAlignment="1" applyProtection="1">
      <alignment vertical="center"/>
    </xf>
    <xf numFmtId="3" fontId="8" fillId="2" borderId="0" xfId="0" applyNumberFormat="1" applyFont="1" applyFill="1" applyBorder="1"/>
    <xf numFmtId="3" fontId="8" fillId="7" borderId="0" xfId="0" applyNumberFormat="1" applyFont="1" applyFill="1"/>
    <xf numFmtId="3" fontId="8" fillId="7" borderId="0" xfId="0" applyNumberFormat="1" applyFont="1" applyFill="1" applyBorder="1"/>
    <xf numFmtId="0" fontId="13" fillId="0" borderId="4" xfId="0" applyFont="1" applyBorder="1"/>
    <xf numFmtId="167" fontId="13" fillId="5" borderId="4" xfId="0" applyNumberFormat="1" applyFont="1" applyFill="1" applyBorder="1" applyAlignment="1" applyProtection="1">
      <alignment vertical="center"/>
    </xf>
    <xf numFmtId="167" fontId="13" fillId="6" borderId="4"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applyAlignment="1">
      <alignment vertical="center"/>
    </xf>
    <xf numFmtId="0" fontId="8" fillId="8" borderId="0" xfId="0" applyFont="1" applyFill="1"/>
    <xf numFmtId="167" fontId="13" fillId="9" borderId="0" xfId="0" applyNumberFormat="1" applyFont="1" applyFill="1" applyBorder="1" applyAlignment="1" applyProtection="1">
      <alignment vertical="center"/>
    </xf>
    <xf numFmtId="167" fontId="13" fillId="10" borderId="0" xfId="0" applyNumberFormat="1" applyFont="1" applyFill="1" applyBorder="1" applyAlignment="1" applyProtection="1">
      <alignment vertical="center"/>
    </xf>
    <xf numFmtId="0" fontId="13" fillId="0" borderId="0" xfId="0" applyFont="1" applyFill="1" applyBorder="1" applyAlignment="1">
      <alignment vertical="center"/>
    </xf>
    <xf numFmtId="167" fontId="8" fillId="0" borderId="4" xfId="0" applyNumberFormat="1" applyFont="1" applyFill="1" applyBorder="1" applyAlignment="1" applyProtection="1">
      <alignment vertical="center"/>
    </xf>
    <xf numFmtId="0" fontId="8" fillId="0" borderId="0" xfId="0" applyFont="1" applyFill="1" applyBorder="1"/>
    <xf numFmtId="0" fontId="13" fillId="0" borderId="4" xfId="0" applyFont="1" applyFill="1" applyBorder="1" applyAlignment="1">
      <alignment vertical="center"/>
    </xf>
    <xf numFmtId="3" fontId="8" fillId="0" borderId="4" xfId="0" applyNumberFormat="1" applyFont="1" applyFill="1" applyBorder="1"/>
    <xf numFmtId="0" fontId="13" fillId="0" borderId="4" xfId="0" applyFont="1" applyBorder="1" applyAlignment="1">
      <alignment horizontal="left"/>
    </xf>
    <xf numFmtId="0" fontId="4" fillId="0" borderId="0" xfId="0" applyFont="1"/>
    <xf numFmtId="0" fontId="19" fillId="0" borderId="8" xfId="0" applyFont="1" applyBorder="1" applyAlignment="1">
      <alignment horizontal="right"/>
    </xf>
    <xf numFmtId="0" fontId="19" fillId="0" borderId="1" xfId="0" applyFont="1" applyBorder="1"/>
    <xf numFmtId="0" fontId="5" fillId="0" borderId="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0" xfId="0" applyFont="1" applyAlignment="1">
      <alignment horizontal="center" vertical="center"/>
    </xf>
    <xf numFmtId="0" fontId="13" fillId="0" borderId="4" xfId="0" applyFont="1" applyFill="1" applyBorder="1"/>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4" xfId="0" applyNumberFormat="1" applyFont="1" applyFill="1" applyBorder="1" applyAlignment="1">
      <alignment horizontal="right" vertical="center"/>
    </xf>
    <xf numFmtId="0" fontId="13" fillId="0" borderId="4" xfId="2" applyNumberFormat="1" applyFont="1" applyBorder="1" applyAlignment="1">
      <alignment vertical="center" wrapText="1"/>
    </xf>
    <xf numFmtId="49" fontId="13" fillId="0" borderId="4" xfId="2" applyNumberFormat="1" applyFont="1" applyBorder="1" applyAlignment="1">
      <alignment horizontal="right" vertical="center" wrapText="1"/>
    </xf>
    <xf numFmtId="49" fontId="13" fillId="0" borderId="4" xfId="2" applyNumberFormat="1" applyFont="1" applyFill="1" applyBorder="1" applyAlignment="1">
      <alignment horizontal="right" vertical="center" wrapText="1"/>
    </xf>
    <xf numFmtId="0" fontId="13" fillId="0" borderId="4" xfId="0" applyFont="1" applyBorder="1" applyAlignment="1">
      <alignment horizontal="right" vertical="center" wrapText="1"/>
    </xf>
    <xf numFmtId="0" fontId="13" fillId="0" borderId="4" xfId="2"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4" borderId="0" xfId="0" applyNumberFormat="1" applyFont="1" applyFill="1" applyBorder="1" applyAlignment="1">
      <alignment vertical="center"/>
    </xf>
    <xf numFmtId="0" fontId="11" fillId="4" borderId="0" xfId="0" applyFont="1" applyFill="1" applyBorder="1" applyAlignment="1">
      <alignmen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13" fillId="0" borderId="4" xfId="0" applyFont="1" applyBorder="1" applyAlignment="1">
      <alignment vertical="center"/>
    </xf>
    <xf numFmtId="0" fontId="13" fillId="0" borderId="4" xfId="0" applyFont="1" applyFill="1" applyBorder="1" applyAlignment="1">
      <alignment horizontal="right" vertical="center"/>
    </xf>
    <xf numFmtId="10" fontId="8" fillId="0" borderId="4" xfId="6"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4" borderId="0" xfId="0" applyFont="1" applyFill="1" applyAlignment="1">
      <alignment horizontal="left" vertical="center"/>
    </xf>
    <xf numFmtId="0" fontId="8" fillId="4" borderId="0" xfId="0" applyFont="1" applyFill="1" applyAlignment="1">
      <alignment horizontal="right" vertical="center"/>
    </xf>
    <xf numFmtId="0" fontId="8" fillId="4" borderId="0" xfId="0" applyFont="1" applyFill="1" applyAlignment="1">
      <alignment vertical="center"/>
    </xf>
    <xf numFmtId="164" fontId="13" fillId="0" borderId="4" xfId="2" applyNumberFormat="1" applyFont="1" applyBorder="1" applyAlignment="1">
      <alignment horizontal="right" vertical="center" wrapText="1"/>
    </xf>
    <xf numFmtId="0" fontId="13" fillId="0" borderId="4" xfId="0" applyFont="1" applyFill="1" applyBorder="1" applyAlignment="1">
      <alignment horizontal="right" vertical="center" wrapText="1"/>
    </xf>
    <xf numFmtId="10" fontId="8" fillId="0" borderId="4"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4" xfId="2" applyNumberFormat="1" applyFont="1" applyBorder="1" applyAlignment="1">
      <alignment horizontal="right" vertical="center"/>
    </xf>
    <xf numFmtId="166" fontId="8" fillId="0" borderId="0" xfId="2" applyNumberFormat="1" applyFont="1" applyAlignment="1">
      <alignment horizontal="right" vertical="center"/>
    </xf>
    <xf numFmtId="2" fontId="8" fillId="0" borderId="0" xfId="2" applyNumberFormat="1" applyFont="1" applyAlignment="1">
      <alignment horizontal="right" vertical="center"/>
    </xf>
    <xf numFmtId="2" fontId="8" fillId="0" borderId="0" xfId="2"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0" fontId="8" fillId="0" borderId="0" xfId="2"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10" fontId="8" fillId="0" borderId="3" xfId="0" applyNumberFormat="1" applyFont="1" applyFill="1" applyBorder="1" applyAlignment="1">
      <alignment horizontal="right"/>
    </xf>
    <xf numFmtId="165" fontId="8" fillId="0" borderId="0" xfId="0" applyNumberFormat="1" applyFont="1" applyAlignment="1">
      <alignment horizontal="right"/>
    </xf>
    <xf numFmtId="2" fontId="8" fillId="0" borderId="0" xfId="2" applyNumberFormat="1" applyFont="1" applyAlignment="1">
      <alignment horizontal="right"/>
    </xf>
    <xf numFmtId="1" fontId="13" fillId="0" borderId="4" xfId="2" applyNumberFormat="1" applyFont="1" applyBorder="1" applyAlignment="1">
      <alignment horizontal="right" vertical="center" wrapText="1"/>
    </xf>
    <xf numFmtId="3" fontId="8" fillId="0" borderId="4" xfId="0" applyNumberFormat="1" applyFont="1" applyFill="1" applyBorder="1" applyAlignment="1">
      <alignment horizontal="right"/>
    </xf>
    <xf numFmtId="10" fontId="8" fillId="0" borderId="4" xfId="6" applyNumberFormat="1" applyFont="1" applyFill="1" applyBorder="1" applyAlignment="1">
      <alignment horizontal="right"/>
    </xf>
    <xf numFmtId="0" fontId="5" fillId="0" borderId="2" xfId="0" applyFont="1" applyFill="1" applyBorder="1" applyAlignment="1" applyProtection="1">
      <alignment horizontal="left"/>
    </xf>
    <xf numFmtId="0" fontId="8" fillId="0" borderId="2" xfId="0" applyFont="1" applyFill="1" applyBorder="1"/>
    <xf numFmtId="0" fontId="9" fillId="0" borderId="1" xfId="0" applyFont="1" applyBorder="1" applyProtection="1"/>
    <xf numFmtId="0" fontId="9" fillId="0" borderId="3" xfId="0" applyFont="1" applyFill="1" applyBorder="1" applyProtection="1"/>
    <xf numFmtId="0" fontId="21" fillId="2" borderId="2" xfId="0" applyFont="1" applyFill="1" applyBorder="1" applyAlignment="1" applyProtection="1">
      <alignment horizontal="left"/>
    </xf>
    <xf numFmtId="0" fontId="21" fillId="0" borderId="0" xfId="0" applyFont="1" applyProtection="1"/>
    <xf numFmtId="0" fontId="9" fillId="0" borderId="1" xfId="0" applyFont="1" applyFill="1" applyBorder="1" applyProtection="1"/>
    <xf numFmtId="0" fontId="21" fillId="2" borderId="7" xfId="0" applyFont="1" applyFill="1" applyBorder="1" applyAlignment="1" applyProtection="1">
      <alignment horizontal="left"/>
    </xf>
    <xf numFmtId="0" fontId="16" fillId="0" borderId="0" xfId="0" applyFont="1" applyAlignment="1"/>
    <xf numFmtId="0" fontId="21" fillId="2" borderId="0" xfId="0" applyFont="1" applyFill="1" applyBorder="1" applyAlignment="1">
      <alignment horizontal="center" vertical="center"/>
    </xf>
    <xf numFmtId="3" fontId="8" fillId="2" borderId="3" xfId="2" applyNumberFormat="1" applyFont="1" applyFill="1" applyBorder="1" applyAlignment="1" applyProtection="1">
      <alignment horizontal="right"/>
    </xf>
    <xf numFmtId="3" fontId="8" fillId="0" borderId="0" xfId="2" applyNumberFormat="1" applyFont="1" applyFill="1" applyAlignment="1" applyProtection="1">
      <alignment horizontal="right"/>
    </xf>
    <xf numFmtId="3" fontId="8" fillId="2" borderId="0" xfId="2" applyNumberFormat="1" applyFont="1" applyFill="1" applyBorder="1" applyProtection="1">
      <protection locked="0"/>
    </xf>
    <xf numFmtId="0" fontId="21" fillId="2" borderId="0" xfId="0" applyFont="1" applyFill="1" applyBorder="1" applyAlignment="1">
      <alignment horizontal="left" vertical="center"/>
    </xf>
    <xf numFmtId="3" fontId="8" fillId="5" borderId="0"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protection locked="0"/>
    </xf>
    <xf numFmtId="3" fontId="8" fillId="5" borderId="3"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xf>
    <xf numFmtId="3" fontId="8" fillId="0" borderId="0" xfId="0" applyNumberFormat="1" applyFont="1" applyFill="1" applyBorder="1" applyProtection="1"/>
    <xf numFmtId="3" fontId="8" fillId="2" borderId="0" xfId="2" applyNumberFormat="1" applyFont="1" applyFill="1" applyProtection="1"/>
    <xf numFmtId="3" fontId="8" fillId="5" borderId="0" xfId="2" applyNumberFormat="1" applyFont="1" applyFill="1" applyProtection="1"/>
    <xf numFmtId="3" fontId="8" fillId="2" borderId="4" xfId="2" applyNumberFormat="1" applyFont="1" applyFill="1" applyBorder="1" applyProtection="1"/>
    <xf numFmtId="3" fontId="8" fillId="5" borderId="4" xfId="2" applyNumberFormat="1" applyFont="1" applyFill="1" applyBorder="1" applyProtection="1"/>
    <xf numFmtId="3" fontId="8" fillId="0"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center"/>
    </xf>
    <xf numFmtId="3" fontId="8" fillId="3" borderId="0" xfId="0" applyNumberFormat="1" applyFont="1" applyFill="1" applyBorder="1" applyAlignment="1" applyProtection="1">
      <alignment horizontal="center" vertical="center"/>
    </xf>
    <xf numFmtId="4" fontId="8" fillId="0" borderId="4" xfId="0" applyNumberFormat="1" applyFont="1" applyBorder="1"/>
    <xf numFmtId="4" fontId="8" fillId="0" borderId="4" xfId="0" applyNumberFormat="1" applyFont="1" applyBorder="1" applyAlignment="1">
      <alignment horizontal="right"/>
    </xf>
    <xf numFmtId="4" fontId="8" fillId="0" borderId="4" xfId="0" applyNumberFormat="1" applyFont="1" applyFill="1" applyBorder="1" applyAlignment="1">
      <alignment horizontal="right"/>
    </xf>
    <xf numFmtId="3" fontId="8" fillId="0" borderId="4" xfId="2" applyNumberFormat="1" applyFont="1" applyBorder="1" applyAlignment="1">
      <alignment horizontal="right" vertical="center"/>
    </xf>
    <xf numFmtId="3" fontId="8" fillId="0" borderId="4" xfId="0" applyNumberFormat="1" applyFont="1" applyFill="1" applyBorder="1" applyAlignment="1">
      <alignment horizontal="right" vertical="center"/>
    </xf>
    <xf numFmtId="3" fontId="8" fillId="0" borderId="4" xfId="0" applyNumberFormat="1" applyFont="1" applyBorder="1" applyAlignment="1">
      <alignment horizontal="right" vertical="center"/>
    </xf>
    <xf numFmtId="3" fontId="8" fillId="2" borderId="0" xfId="0" applyNumberFormat="1" applyFont="1" applyFill="1" applyBorder="1" applyAlignment="1" applyProtection="1">
      <alignment vertical="center"/>
    </xf>
    <xf numFmtId="3" fontId="13" fillId="2" borderId="0" xfId="0" applyNumberFormat="1" applyFont="1" applyFill="1" applyBorder="1" applyAlignment="1" applyProtection="1">
      <alignment vertical="center"/>
    </xf>
    <xf numFmtId="3" fontId="13" fillId="2" borderId="0" xfId="2" applyNumberFormat="1" applyFont="1" applyFill="1" applyBorder="1" applyAlignment="1" applyProtection="1">
      <alignment vertical="center"/>
    </xf>
    <xf numFmtId="3" fontId="8" fillId="0" borderId="4" xfId="0" applyNumberFormat="1" applyFont="1" applyFill="1" applyBorder="1" applyAlignment="1" applyProtection="1">
      <alignment horizontal="right" vertical="center"/>
    </xf>
    <xf numFmtId="4" fontId="8" fillId="0" borderId="4" xfId="0" applyNumberFormat="1" applyFont="1" applyFill="1" applyBorder="1" applyAlignment="1">
      <alignment horizontal="right" vertical="center"/>
    </xf>
    <xf numFmtId="4" fontId="8" fillId="0" borderId="4" xfId="0" applyNumberFormat="1" applyFont="1" applyBorder="1" applyAlignment="1">
      <alignment horizontal="right" vertical="center"/>
    </xf>
    <xf numFmtId="3" fontId="8" fillId="0" borderId="4" xfId="6" applyNumberFormat="1" applyFont="1" applyBorder="1" applyAlignment="1">
      <alignment horizontal="right" vertical="center"/>
    </xf>
    <xf numFmtId="3" fontId="8" fillId="0" borderId="3" xfId="2" applyNumberFormat="1" applyFont="1" applyBorder="1" applyAlignment="1">
      <alignment horizontal="right"/>
    </xf>
    <xf numFmtId="3" fontId="8" fillId="0" borderId="3" xfId="0" applyNumberFormat="1" applyFont="1" applyBorder="1" applyAlignment="1">
      <alignment horizontal="right"/>
    </xf>
    <xf numFmtId="2" fontId="8" fillId="0" borderId="3" xfId="2" applyNumberFormat="1" applyFont="1" applyBorder="1" applyAlignment="1" applyProtection="1">
      <alignment horizontal="right"/>
    </xf>
    <xf numFmtId="2" fontId="8" fillId="0" borderId="0" xfId="2" applyNumberFormat="1" applyFont="1" applyAlignment="1" applyProtection="1">
      <alignment horizontal="right"/>
    </xf>
    <xf numFmtId="2" fontId="8" fillId="0" borderId="4" xfId="2" applyNumberFormat="1" applyFont="1" applyBorder="1" applyAlignment="1" applyProtection="1">
      <alignment horizontal="right"/>
    </xf>
    <xf numFmtId="2" fontId="8" fillId="0" borderId="3" xfId="0" applyNumberFormat="1" applyFont="1" applyBorder="1" applyAlignment="1" applyProtection="1">
      <alignment horizontal="right"/>
    </xf>
    <xf numFmtId="2" fontId="8" fillId="0" borderId="0" xfId="0" applyNumberFormat="1" applyFont="1" applyFill="1" applyAlignment="1">
      <alignment horizontal="right"/>
    </xf>
    <xf numFmtId="169" fontId="8" fillId="0" borderId="4" xfId="0" applyNumberFormat="1" applyFont="1" applyFill="1" applyBorder="1" applyAlignment="1">
      <alignment horizontal="right"/>
    </xf>
    <xf numFmtId="169" fontId="8" fillId="0" borderId="4" xfId="0" applyNumberFormat="1" applyFont="1" applyBorder="1" applyAlignment="1">
      <alignment horizontal="right" vertical="center"/>
    </xf>
    <xf numFmtId="169" fontId="8" fillId="0" borderId="0" xfId="0" applyNumberFormat="1" applyFont="1" applyBorder="1" applyAlignment="1">
      <alignment vertical="center"/>
    </xf>
    <xf numFmtId="169" fontId="8" fillId="4" borderId="0" xfId="0" applyNumberFormat="1" applyFont="1" applyFill="1" applyBorder="1" applyAlignment="1">
      <alignment vertical="center"/>
    </xf>
    <xf numFmtId="169" fontId="8" fillId="0" borderId="4"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4" xfId="0" applyNumberFormat="1" applyFont="1" applyBorder="1" applyAlignment="1">
      <alignment horizontal="right"/>
    </xf>
    <xf numFmtId="169" fontId="8" fillId="0" borderId="4" xfId="0" applyNumberFormat="1" applyFont="1" applyBorder="1" applyAlignment="1">
      <alignment vertical="center"/>
    </xf>
    <xf numFmtId="169" fontId="8" fillId="0" borderId="0" xfId="0" applyNumberFormat="1" applyFont="1"/>
    <xf numFmtId="3" fontId="13" fillId="2" borderId="0" xfId="0" applyNumberFormat="1" applyFont="1" applyFill="1" applyBorder="1"/>
    <xf numFmtId="3" fontId="13" fillId="7" borderId="0" xfId="0" applyNumberFormat="1" applyFont="1" applyFill="1"/>
    <xf numFmtId="0" fontId="13" fillId="0" borderId="0" xfId="0" applyFont="1"/>
    <xf numFmtId="0" fontId="13" fillId="0" borderId="3" xfId="0" applyFont="1" applyFill="1" applyBorder="1" applyAlignment="1">
      <alignment vertical="center"/>
    </xf>
    <xf numFmtId="3" fontId="13" fillId="2" borderId="3" xfId="0" applyNumberFormat="1" applyFont="1" applyFill="1" applyBorder="1" applyAlignment="1" applyProtection="1">
      <alignment vertical="center"/>
    </xf>
    <xf numFmtId="3" fontId="13" fillId="2" borderId="3" xfId="0" applyNumberFormat="1" applyFont="1" applyFill="1" applyBorder="1"/>
    <xf numFmtId="3" fontId="13" fillId="7" borderId="3" xfId="0" applyNumberFormat="1" applyFont="1" applyFill="1" applyBorder="1"/>
    <xf numFmtId="0" fontId="8" fillId="0" borderId="0" xfId="0" applyFont="1" applyFill="1" applyBorder="1" applyAlignment="1" applyProtection="1">
      <alignment vertical="center" shrinkToFit="1"/>
    </xf>
    <xf numFmtId="0" fontId="23" fillId="0" borderId="4" xfId="0" applyFont="1" applyBorder="1" applyAlignment="1">
      <alignment horizontal="right" vertical="center" wrapText="1"/>
    </xf>
    <xf numFmtId="0" fontId="13" fillId="0" borderId="2" xfId="0" applyFont="1" applyBorder="1" applyAlignment="1" applyProtection="1">
      <alignment horizontal="right"/>
    </xf>
    <xf numFmtId="164" fontId="23" fillId="0" borderId="4" xfId="2" applyNumberFormat="1" applyFont="1" applyBorder="1" applyAlignment="1">
      <alignment horizontal="right" vertical="center" wrapText="1"/>
    </xf>
    <xf numFmtId="0" fontId="25" fillId="0" borderId="6" xfId="0" applyFont="1" applyFill="1" applyBorder="1" applyAlignment="1" applyProtection="1">
      <alignment horizontal="left"/>
    </xf>
    <xf numFmtId="0" fontId="8" fillId="2" borderId="1" xfId="0" applyFont="1" applyFill="1" applyBorder="1" applyAlignment="1" applyProtection="1">
      <alignment horizontal="left"/>
      <protection locked="0"/>
    </xf>
    <xf numFmtId="3" fontId="8" fillId="3" borderId="4" xfId="0" applyNumberFormat="1" applyFont="1" applyFill="1" applyBorder="1" applyAlignment="1">
      <alignment horizontal="right" vertical="center"/>
    </xf>
    <xf numFmtId="0" fontId="8" fillId="3" borderId="0" xfId="0" applyFont="1" applyFill="1" applyBorder="1" applyAlignment="1" applyProtection="1">
      <alignment horizontal="center" vertical="center" wrapText="1"/>
    </xf>
    <xf numFmtId="0" fontId="14" fillId="0" borderId="1" xfId="0" applyFont="1" applyFill="1" applyBorder="1" applyAlignment="1" applyProtection="1"/>
    <xf numFmtId="0" fontId="8" fillId="0" borderId="1" xfId="0" applyFont="1" applyFill="1" applyBorder="1" applyAlignment="1" applyProtection="1">
      <alignment horizontal="center" vertical="center" wrapText="1"/>
    </xf>
    <xf numFmtId="169" fontId="23" fillId="0" borderId="4" xfId="0" applyNumberFormat="1" applyFont="1" applyBorder="1" applyAlignment="1">
      <alignment horizontal="right" vertical="center" wrapText="1"/>
    </xf>
    <xf numFmtId="0" fontId="5" fillId="0" borderId="0" xfId="0" applyFont="1" applyBorder="1" applyProtection="1"/>
    <xf numFmtId="3" fontId="8" fillId="0" borderId="0" xfId="2" applyNumberFormat="1" applyFont="1" applyFill="1" applyAlignment="1" applyProtection="1">
      <alignment horizontal="right"/>
      <protection locked="0"/>
    </xf>
    <xf numFmtId="0" fontId="4" fillId="0" borderId="0" xfId="5" applyNumberFormat="1" applyFont="1" applyFill="1" applyBorder="1" applyAlignment="1">
      <alignment vertical="center"/>
    </xf>
    <xf numFmtId="0" fontId="8" fillId="0" borderId="0" xfId="5" applyFont="1" applyBorder="1" applyAlignment="1">
      <alignment vertical="center"/>
    </xf>
    <xf numFmtId="0" fontId="21" fillId="2" borderId="0" xfId="5" applyFont="1" applyFill="1" applyBorder="1" applyAlignment="1">
      <alignment horizontal="left" vertical="center"/>
    </xf>
    <xf numFmtId="0" fontId="21" fillId="2" borderId="0" xfId="5" applyFont="1" applyFill="1" applyBorder="1" applyAlignment="1">
      <alignment horizontal="center" vertical="center"/>
    </xf>
    <xf numFmtId="0" fontId="8" fillId="0" borderId="0" xfId="5" applyFont="1" applyFill="1" applyBorder="1" applyAlignment="1">
      <alignment horizontal="right" vertical="center"/>
    </xf>
    <xf numFmtId="0" fontId="11" fillId="4" borderId="0" xfId="5" applyNumberFormat="1" applyFont="1" applyFill="1" applyBorder="1" applyAlignment="1">
      <alignment vertical="center"/>
    </xf>
    <xf numFmtId="0" fontId="11" fillId="4" borderId="0" xfId="5" applyFont="1" applyFill="1" applyBorder="1" applyAlignment="1">
      <alignment vertical="center"/>
    </xf>
    <xf numFmtId="0" fontId="8" fillId="4" borderId="0" xfId="5" applyFont="1" applyFill="1" applyBorder="1" applyAlignment="1">
      <alignment vertical="center"/>
    </xf>
    <xf numFmtId="0" fontId="8" fillId="4" borderId="0" xfId="5" applyFont="1" applyFill="1" applyBorder="1" applyAlignment="1">
      <alignment horizontal="right" vertical="center"/>
    </xf>
    <xf numFmtId="0" fontId="13" fillId="0" borderId="4" xfId="3" applyNumberFormat="1" applyFont="1" applyBorder="1" applyAlignment="1">
      <alignment vertical="center" wrapText="1"/>
    </xf>
    <xf numFmtId="49" fontId="13" fillId="0" borderId="4" xfId="3" applyNumberFormat="1" applyFont="1" applyBorder="1" applyAlignment="1">
      <alignment horizontal="right" vertical="center" wrapText="1"/>
    </xf>
    <xf numFmtId="49" fontId="13" fillId="0" borderId="4" xfId="3" applyNumberFormat="1" applyFont="1" applyFill="1" applyBorder="1" applyAlignment="1">
      <alignment horizontal="right" vertical="center" wrapText="1"/>
    </xf>
    <xf numFmtId="0" fontId="13" fillId="0" borderId="4" xfId="5" applyFont="1" applyBorder="1" applyAlignment="1">
      <alignment horizontal="right" vertical="center" wrapText="1"/>
    </xf>
    <xf numFmtId="0" fontId="13" fillId="0" borderId="4" xfId="3" applyNumberFormat="1" applyFont="1" applyBorder="1" applyAlignment="1">
      <alignment vertical="center"/>
    </xf>
    <xf numFmtId="3" fontId="8" fillId="0" borderId="4" xfId="3" applyNumberFormat="1" applyFont="1" applyBorder="1" applyAlignment="1">
      <alignment horizontal="right" vertical="center"/>
    </xf>
    <xf numFmtId="10" fontId="8" fillId="0" borderId="4" xfId="5" applyNumberFormat="1" applyFont="1" applyFill="1" applyBorder="1" applyAlignment="1">
      <alignment horizontal="right" vertical="center"/>
    </xf>
    <xf numFmtId="3" fontId="8" fillId="0" borderId="4" xfId="5" applyNumberFormat="1" applyFont="1" applyBorder="1" applyAlignment="1">
      <alignment horizontal="right" vertical="center"/>
    </xf>
    <xf numFmtId="4" fontId="8" fillId="0" borderId="4" xfId="5" applyNumberFormat="1" applyFont="1" applyBorder="1" applyAlignment="1">
      <alignment horizontal="right" vertical="center"/>
    </xf>
    <xf numFmtId="169" fontId="8" fillId="0" borderId="4" xfId="5" applyNumberFormat="1" applyFont="1" applyFill="1" applyBorder="1" applyAlignment="1">
      <alignment horizontal="right" vertical="center"/>
    </xf>
    <xf numFmtId="4" fontId="8" fillId="0" borderId="4" xfId="5" applyNumberFormat="1" applyFont="1" applyFill="1" applyBorder="1" applyAlignment="1">
      <alignment horizontal="right" vertical="center"/>
    </xf>
    <xf numFmtId="0" fontId="8" fillId="0" borderId="0" xfId="5" applyNumberFormat="1" applyFont="1" applyBorder="1" applyAlignment="1">
      <alignment vertical="center"/>
    </xf>
    <xf numFmtId="169" fontId="8" fillId="0" borderId="0" xfId="5" applyNumberFormat="1" applyFont="1" applyBorder="1" applyAlignment="1">
      <alignment vertical="center"/>
    </xf>
    <xf numFmtId="169" fontId="8" fillId="4" borderId="0" xfId="5" applyNumberFormat="1" applyFont="1" applyFill="1" applyBorder="1" applyAlignment="1">
      <alignment vertical="center"/>
    </xf>
    <xf numFmtId="0" fontId="13" fillId="0" borderId="4" xfId="5" applyFont="1" applyBorder="1" applyAlignment="1">
      <alignment vertical="center"/>
    </xf>
    <xf numFmtId="3" fontId="8" fillId="0" borderId="4" xfId="3" applyNumberFormat="1" applyFont="1" applyFill="1" applyBorder="1" applyAlignment="1">
      <alignment horizontal="right" vertical="center"/>
    </xf>
    <xf numFmtId="10" fontId="8" fillId="0" borderId="4" xfId="7" applyNumberFormat="1" applyFont="1" applyBorder="1" applyAlignment="1">
      <alignment horizontal="right" vertical="center"/>
    </xf>
    <xf numFmtId="0" fontId="8" fillId="0" borderId="0" xfId="5" applyNumberFormat="1" applyFont="1" applyAlignment="1">
      <alignment horizontal="right" vertical="center"/>
    </xf>
    <xf numFmtId="3" fontId="8" fillId="0" borderId="0" xfId="5" applyNumberFormat="1" applyFont="1" applyAlignment="1">
      <alignment horizontal="right" vertical="center"/>
    </xf>
    <xf numFmtId="165" fontId="8" fillId="0" borderId="0" xfId="5" applyNumberFormat="1" applyFont="1" applyFill="1" applyAlignment="1">
      <alignment horizontal="right" vertical="center"/>
    </xf>
    <xf numFmtId="165" fontId="8" fillId="0" borderId="0" xfId="5" applyNumberFormat="1" applyFont="1" applyAlignment="1">
      <alignment horizontal="right" vertical="center"/>
    </xf>
    <xf numFmtId="0" fontId="11" fillId="4" borderId="0" xfId="5" applyFont="1" applyFill="1" applyAlignment="1">
      <alignment horizontal="left" vertical="center"/>
    </xf>
    <xf numFmtId="0" fontId="8" fillId="4" borderId="0" xfId="5" applyFont="1" applyFill="1" applyAlignment="1">
      <alignment horizontal="right" vertical="center"/>
    </xf>
    <xf numFmtId="0" fontId="8" fillId="4" borderId="0" xfId="5" applyFont="1" applyFill="1" applyAlignment="1">
      <alignment vertical="center"/>
    </xf>
    <xf numFmtId="164" fontId="13" fillId="0" borderId="4" xfId="3" applyNumberFormat="1" applyFont="1" applyBorder="1" applyAlignment="1">
      <alignment horizontal="right" vertical="center" wrapText="1"/>
    </xf>
    <xf numFmtId="164" fontId="13" fillId="0" borderId="4" xfId="3" applyNumberFormat="1" applyFont="1" applyFill="1" applyBorder="1" applyAlignment="1">
      <alignment horizontal="right" vertical="center" wrapText="1"/>
    </xf>
    <xf numFmtId="9" fontId="8" fillId="0" borderId="4" xfId="7" applyFont="1" applyBorder="1" applyAlignment="1">
      <alignment horizontal="right" vertical="center"/>
    </xf>
    <xf numFmtId="10" fontId="8" fillId="0" borderId="4" xfId="5" applyNumberFormat="1" applyFont="1" applyBorder="1" applyAlignment="1">
      <alignment horizontal="right" vertical="center"/>
    </xf>
    <xf numFmtId="0" fontId="2" fillId="0" borderId="0" xfId="5" applyNumberFormat="1" applyFont="1" applyAlignment="1">
      <alignment vertical="center"/>
    </xf>
    <xf numFmtId="0" fontId="2" fillId="0" borderId="0" xfId="5" applyFont="1" applyAlignment="1">
      <alignment vertical="center"/>
    </xf>
    <xf numFmtId="0" fontId="2" fillId="0" borderId="0" xfId="5" applyFont="1" applyFill="1" applyAlignment="1">
      <alignment horizontal="right" vertical="center"/>
    </xf>
    <xf numFmtId="169" fontId="2" fillId="0" borderId="0" xfId="5" applyNumberFormat="1" applyFont="1" applyAlignment="1">
      <alignment vertical="center"/>
    </xf>
    <xf numFmtId="49" fontId="13" fillId="0" borderId="4" xfId="3" applyNumberFormat="1" applyFont="1" applyBorder="1" applyAlignment="1">
      <alignment horizontal="right" vertical="center"/>
    </xf>
    <xf numFmtId="0" fontId="13" fillId="0" borderId="4" xfId="5" applyFont="1" applyFill="1" applyBorder="1" applyAlignment="1">
      <alignment horizontal="right" vertical="center"/>
    </xf>
    <xf numFmtId="3" fontId="8" fillId="0" borderId="4" xfId="5" applyNumberFormat="1" applyFont="1" applyFill="1" applyBorder="1" applyAlignment="1">
      <alignment horizontal="right" vertical="center"/>
    </xf>
    <xf numFmtId="3" fontId="8" fillId="0" borderId="4" xfId="7" applyNumberFormat="1" applyFont="1" applyBorder="1" applyAlignment="1">
      <alignment horizontal="right" vertical="center"/>
    </xf>
    <xf numFmtId="0" fontId="8" fillId="0" borderId="0" xfId="3" applyNumberFormat="1" applyFont="1" applyAlignment="1">
      <alignment horizontal="right" vertical="center"/>
    </xf>
    <xf numFmtId="166" fontId="8" fillId="0" borderId="0" xfId="3" applyNumberFormat="1" applyFont="1" applyAlignment="1">
      <alignment horizontal="right" vertical="center"/>
    </xf>
    <xf numFmtId="2" fontId="8" fillId="0" borderId="0" xfId="3" applyNumberFormat="1" applyFont="1" applyAlignment="1">
      <alignment horizontal="right" vertical="center"/>
    </xf>
    <xf numFmtId="2" fontId="8" fillId="0" borderId="0" xfId="3" applyNumberFormat="1" applyFont="1" applyFill="1" applyAlignment="1">
      <alignment horizontal="right" vertical="center"/>
    </xf>
    <xf numFmtId="0" fontId="8" fillId="0" borderId="0" xfId="5" applyFont="1" applyAlignment="1">
      <alignment horizontal="right" vertical="center"/>
    </xf>
    <xf numFmtId="169" fontId="23" fillId="0" borderId="4" xfId="5" applyNumberFormat="1" applyFont="1" applyBorder="1" applyAlignment="1">
      <alignment horizontal="right" vertical="center" wrapText="1"/>
    </xf>
    <xf numFmtId="0" fontId="8" fillId="0" borderId="0" xfId="5" applyNumberFormat="1" applyFont="1" applyAlignment="1">
      <alignment vertical="center"/>
    </xf>
    <xf numFmtId="0" fontId="8" fillId="0" borderId="0" xfId="5" applyFont="1" applyAlignment="1">
      <alignment vertical="center"/>
    </xf>
    <xf numFmtId="0" fontId="8" fillId="0" borderId="0" xfId="5" applyFont="1" applyFill="1" applyAlignment="1">
      <alignment horizontal="right" vertical="center"/>
    </xf>
    <xf numFmtId="3" fontId="8" fillId="0" borderId="3" xfId="3" applyNumberFormat="1" applyFont="1" applyBorder="1" applyAlignment="1">
      <alignment horizontal="right"/>
    </xf>
    <xf numFmtId="9" fontId="8" fillId="0" borderId="3" xfId="7" applyFont="1" applyBorder="1" applyAlignment="1">
      <alignment horizontal="right"/>
    </xf>
    <xf numFmtId="3" fontId="8" fillId="0" borderId="3" xfId="5" applyNumberFormat="1" applyFont="1" applyFill="1" applyBorder="1" applyAlignment="1">
      <alignment horizontal="right"/>
    </xf>
    <xf numFmtId="10" fontId="8" fillId="0" borderId="3" xfId="5" applyNumberFormat="1" applyFont="1" applyFill="1" applyBorder="1" applyAlignment="1">
      <alignment horizontal="right"/>
    </xf>
    <xf numFmtId="4" fontId="8" fillId="0" borderId="4" xfId="5" applyNumberFormat="1" applyFont="1" applyBorder="1"/>
    <xf numFmtId="169" fontId="8" fillId="0" borderId="4" xfId="5" applyNumberFormat="1" applyFont="1" applyBorder="1" applyAlignment="1">
      <alignment horizontal="right"/>
    </xf>
    <xf numFmtId="169" fontId="8" fillId="0" borderId="4" xfId="5" applyNumberFormat="1" applyFont="1" applyBorder="1" applyAlignment="1">
      <alignment vertical="center"/>
    </xf>
    <xf numFmtId="4" fontId="8" fillId="0" borderId="4" xfId="5" applyNumberFormat="1" applyFont="1" applyBorder="1" applyAlignment="1">
      <alignment horizontal="right"/>
    </xf>
    <xf numFmtId="0" fontId="8" fillId="0" borderId="0" xfId="5" applyFont="1"/>
    <xf numFmtId="1" fontId="8" fillId="0" borderId="0" xfId="5" applyNumberFormat="1" applyFont="1"/>
    <xf numFmtId="169" fontId="8" fillId="0" borderId="0" xfId="5" applyNumberFormat="1" applyFont="1"/>
    <xf numFmtId="1" fontId="13" fillId="0" borderId="4" xfId="3" applyNumberFormat="1" applyFont="1" applyBorder="1" applyAlignment="1">
      <alignment horizontal="right" vertical="center" wrapText="1"/>
    </xf>
    <xf numFmtId="169" fontId="8" fillId="0" borderId="4" xfId="5" applyNumberFormat="1" applyFont="1" applyBorder="1" applyAlignment="1">
      <alignment horizontal="right" vertical="center"/>
    </xf>
    <xf numFmtId="165" fontId="8" fillId="0" borderId="0" xfId="5" applyNumberFormat="1" applyFont="1" applyAlignment="1">
      <alignment horizontal="right"/>
    </xf>
    <xf numFmtId="2" fontId="8" fillId="0" borderId="0" xfId="3" applyNumberFormat="1" applyFont="1" applyAlignment="1">
      <alignment horizontal="right"/>
    </xf>
    <xf numFmtId="0" fontId="8" fillId="0" borderId="0" xfId="5" applyFont="1" applyBorder="1"/>
    <xf numFmtId="0" fontId="13" fillId="0" borderId="4" xfId="5" applyFont="1" applyFill="1" applyBorder="1" applyAlignment="1">
      <alignment horizontal="right" vertical="center" wrapText="1"/>
    </xf>
    <xf numFmtId="9" fontId="8" fillId="0" borderId="4" xfId="7" applyFont="1" applyFill="1" applyBorder="1" applyAlignment="1">
      <alignment horizontal="right"/>
    </xf>
    <xf numFmtId="10" fontId="8" fillId="0" borderId="4" xfId="7" applyNumberFormat="1" applyFont="1" applyFill="1" applyBorder="1" applyAlignment="1">
      <alignment horizontal="right"/>
    </xf>
    <xf numFmtId="3" fontId="8" fillId="0" borderId="4" xfId="5" applyNumberFormat="1" applyFont="1" applyFill="1" applyBorder="1" applyAlignment="1">
      <alignment horizontal="right"/>
    </xf>
    <xf numFmtId="4" fontId="8" fillId="0" borderId="4" xfId="5" applyNumberFormat="1" applyFont="1" applyFill="1" applyBorder="1" applyAlignment="1">
      <alignment horizontal="right"/>
    </xf>
    <xf numFmtId="169" fontId="8" fillId="0" borderId="4" xfId="5" applyNumberFormat="1" applyFont="1" applyFill="1" applyBorder="1" applyAlignment="1">
      <alignment horizontal="right"/>
    </xf>
    <xf numFmtId="0" fontId="2" fillId="0" borderId="0" xfId="5" applyFont="1" applyFill="1"/>
    <xf numFmtId="165" fontId="2" fillId="0" borderId="0" xfId="5" applyNumberFormat="1" applyFont="1" applyFill="1" applyAlignment="1">
      <alignment horizontal="right"/>
    </xf>
    <xf numFmtId="0" fontId="2" fillId="0" borderId="0" xfId="5" applyFont="1" applyFill="1" applyAlignment="1">
      <alignment horizontal="right"/>
    </xf>
    <xf numFmtId="0" fontId="2" fillId="0" borderId="0" xfId="5" applyFont="1" applyFill="1" applyBorder="1"/>
    <xf numFmtId="3" fontId="8" fillId="0" borderId="0" xfId="5" applyNumberFormat="1" applyFont="1" applyBorder="1" applyAlignment="1">
      <alignment vertical="center"/>
    </xf>
    <xf numFmtId="3" fontId="8" fillId="0" borderId="3" xfId="3" applyNumberFormat="1" applyFont="1" applyFill="1" applyBorder="1" applyAlignment="1">
      <alignment horizontal="right"/>
    </xf>
    <xf numFmtId="0" fontId="16" fillId="0" borderId="0" xfId="5" applyFont="1" applyFill="1" applyProtection="1"/>
    <xf numFmtId="0" fontId="8" fillId="0" borderId="0" xfId="5" applyFont="1" applyFill="1" applyProtection="1"/>
    <xf numFmtId="0" fontId="5" fillId="0" borderId="0" xfId="5" applyFont="1" applyFill="1" applyProtection="1"/>
    <xf numFmtId="0" fontId="12" fillId="0" borderId="1" xfId="5" applyFont="1" applyBorder="1" applyProtection="1"/>
    <xf numFmtId="0" fontId="5" fillId="0" borderId="1" xfId="5" applyFont="1" applyBorder="1" applyProtection="1"/>
    <xf numFmtId="0" fontId="5" fillId="0" borderId="0" xfId="5" applyFont="1" applyBorder="1" applyProtection="1"/>
    <xf numFmtId="0" fontId="5" fillId="0" borderId="0" xfId="5" applyFont="1" applyProtection="1"/>
    <xf numFmtId="0" fontId="9" fillId="0" borderId="2" xfId="5" applyFont="1" applyFill="1" applyBorder="1" applyAlignment="1" applyProtection="1">
      <alignment vertical="top"/>
    </xf>
    <xf numFmtId="0" fontId="9" fillId="0" borderId="3" xfId="5" applyFont="1" applyFill="1" applyBorder="1" applyProtection="1"/>
    <xf numFmtId="0" fontId="21" fillId="0" borderId="0" xfId="5" applyFont="1" applyProtection="1"/>
    <xf numFmtId="0" fontId="9" fillId="0" borderId="1" xfId="5" applyFont="1" applyFill="1" applyBorder="1" applyAlignment="1" applyProtection="1">
      <alignment vertical="top"/>
    </xf>
    <xf numFmtId="0" fontId="9" fillId="0" borderId="1" xfId="5" applyFont="1" applyFill="1" applyBorder="1" applyProtection="1"/>
    <xf numFmtId="0" fontId="17" fillId="0" borderId="0" xfId="5" applyFont="1" applyBorder="1" applyProtection="1"/>
    <xf numFmtId="0" fontId="8" fillId="0" borderId="0" xfId="5" applyFont="1" applyProtection="1"/>
    <xf numFmtId="0" fontId="9" fillId="0" borderId="1" xfId="5" applyFont="1" applyBorder="1" applyProtection="1"/>
    <xf numFmtId="0" fontId="8" fillId="0" borderId="1" xfId="5" applyFont="1" applyBorder="1" applyProtection="1"/>
    <xf numFmtId="0" fontId="12" fillId="0" borderId="2" xfId="5" applyFont="1" applyBorder="1" applyProtection="1"/>
    <xf numFmtId="0" fontId="8" fillId="0" borderId="2" xfId="5" applyFont="1" applyBorder="1" applyProtection="1"/>
    <xf numFmtId="0" fontId="13" fillId="0" borderId="2" xfId="5" applyFont="1" applyBorder="1" applyAlignment="1" applyProtection="1">
      <alignment horizontal="center"/>
    </xf>
    <xf numFmtId="0" fontId="13" fillId="0" borderId="2" xfId="5" applyFont="1" applyBorder="1" applyAlignment="1" applyProtection="1">
      <alignment horizontal="right"/>
    </xf>
    <xf numFmtId="0" fontId="8" fillId="0" borderId="3" xfId="5" applyFont="1" applyFill="1" applyBorder="1" applyAlignment="1" applyProtection="1">
      <alignment horizontal="left" vertical="top" wrapText="1"/>
    </xf>
    <xf numFmtId="0" fontId="8" fillId="0" borderId="3" xfId="5" applyFont="1" applyFill="1" applyBorder="1" applyAlignment="1" applyProtection="1">
      <alignment horizontal="center" vertical="top" wrapText="1"/>
    </xf>
    <xf numFmtId="2" fontId="8" fillId="0" borderId="3" xfId="3" applyNumberFormat="1" applyFont="1" applyBorder="1" applyAlignment="1" applyProtection="1">
      <alignment horizontal="right"/>
    </xf>
    <xf numFmtId="0" fontId="7" fillId="0" borderId="3" xfId="5" applyFont="1" applyFill="1" applyBorder="1" applyAlignment="1" applyProtection="1">
      <alignment horizontal="left" vertical="top" wrapText="1"/>
    </xf>
    <xf numFmtId="10" fontId="8" fillId="0" borderId="0" xfId="7" applyNumberFormat="1" applyFont="1" applyAlignment="1" applyProtection="1">
      <alignment horizontal="center"/>
    </xf>
    <xf numFmtId="2" fontId="8" fillId="0" borderId="0" xfId="3" applyNumberFormat="1" applyFont="1" applyAlignment="1" applyProtection="1">
      <alignment horizontal="right"/>
    </xf>
    <xf numFmtId="10" fontId="8" fillId="0" borderId="4" xfId="7" applyNumberFormat="1" applyFont="1" applyBorder="1" applyAlignment="1" applyProtection="1">
      <alignment horizontal="center"/>
    </xf>
    <xf numFmtId="2" fontId="8" fillId="0" borderId="4" xfId="3" applyNumberFormat="1" applyFont="1" applyBorder="1" applyAlignment="1" applyProtection="1">
      <alignment horizontal="right"/>
    </xf>
    <xf numFmtId="0" fontId="7" fillId="0" borderId="0" xfId="5" applyFont="1" applyProtection="1"/>
    <xf numFmtId="10" fontId="8" fillId="0" borderId="4" xfId="5" applyNumberFormat="1" applyFont="1" applyBorder="1" applyAlignment="1" applyProtection="1">
      <alignment horizontal="center"/>
    </xf>
    <xf numFmtId="2" fontId="8" fillId="0" borderId="0" xfId="5" applyNumberFormat="1" applyFont="1" applyFill="1" applyAlignment="1">
      <alignment horizontal="right"/>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10" fontId="8" fillId="0" borderId="0" xfId="6" applyNumberFormat="1" applyFont="1" applyBorder="1" applyAlignment="1" applyProtection="1">
      <alignment horizontal="center"/>
    </xf>
    <xf numFmtId="2" fontId="8" fillId="0" borderId="0" xfId="2" applyNumberFormat="1" applyFont="1" applyBorder="1" applyAlignment="1" applyProtection="1">
      <alignment horizontal="right"/>
    </xf>
    <xf numFmtId="2" fontId="8" fillId="0" borderId="4" xfId="0" applyNumberFormat="1" applyFont="1" applyFill="1" applyBorder="1" applyAlignment="1">
      <alignment horizontal="right"/>
    </xf>
    <xf numFmtId="2" fontId="8" fillId="0" borderId="4" xfId="5" applyNumberFormat="1" applyFont="1" applyBorder="1" applyAlignment="1">
      <alignment horizontal="right" vertical="center"/>
    </xf>
    <xf numFmtId="2" fontId="8" fillId="0" borderId="4" xfId="7" applyNumberFormat="1" applyFont="1" applyBorder="1" applyAlignment="1" applyProtection="1">
      <alignment horizontal="center"/>
    </xf>
    <xf numFmtId="0" fontId="4" fillId="12" borderId="0" xfId="0" applyNumberFormat="1" applyFont="1" applyFill="1" applyBorder="1" applyAlignment="1">
      <alignment vertical="center"/>
    </xf>
    <xf numFmtId="0" fontId="8" fillId="12" borderId="0" xfId="0" applyFont="1" applyFill="1" applyBorder="1" applyAlignment="1">
      <alignment vertical="center"/>
    </xf>
    <xf numFmtId="0" fontId="4" fillId="12" borderId="0" xfId="5" applyNumberFormat="1" applyFont="1" applyFill="1" applyBorder="1" applyAlignment="1">
      <alignment vertical="center"/>
    </xf>
    <xf numFmtId="0" fontId="8" fillId="12" borderId="0" xfId="5" applyFont="1" applyFill="1" applyBorder="1" applyAlignment="1">
      <alignment vertical="center"/>
    </xf>
    <xf numFmtId="0" fontId="8" fillId="0" borderId="0" xfId="9" applyFont="1"/>
    <xf numFmtId="0" fontId="8" fillId="0" borderId="0" xfId="9" applyFont="1" applyAlignment="1">
      <alignment horizontal="center"/>
    </xf>
    <xf numFmtId="0" fontId="5" fillId="0" borderId="0" xfId="9" applyFont="1" applyAlignment="1">
      <alignment horizontal="left"/>
    </xf>
    <xf numFmtId="0" fontId="8" fillId="0" borderId="0" xfId="9" applyFont="1" applyAlignment="1">
      <alignment horizontal="left" wrapText="1"/>
    </xf>
    <xf numFmtId="49" fontId="5" fillId="0" borderId="0" xfId="9" applyNumberFormat="1" applyFont="1"/>
    <xf numFmtId="0" fontId="5" fillId="0" borderId="0" xfId="9" applyFont="1"/>
    <xf numFmtId="0" fontId="5" fillId="0" borderId="0" xfId="9" applyFont="1" applyAlignment="1">
      <alignment horizontal="center"/>
    </xf>
    <xf numFmtId="0" fontId="8" fillId="0" borderId="0" xfId="9" applyFont="1" applyFill="1"/>
    <xf numFmtId="0" fontId="8" fillId="0" borderId="0" xfId="9" applyFont="1" applyFill="1" applyAlignment="1">
      <alignment horizontal="center"/>
    </xf>
    <xf numFmtId="0" fontId="10" fillId="0" borderId="1" xfId="9" applyFont="1" applyFill="1" applyBorder="1" applyAlignment="1"/>
    <xf numFmtId="49" fontId="8" fillId="0" borderId="1" xfId="9" applyNumberFormat="1" applyFont="1" applyBorder="1"/>
    <xf numFmtId="0" fontId="8" fillId="0" borderId="1" xfId="9" applyFont="1" applyBorder="1" applyAlignment="1">
      <alignment horizontal="center"/>
    </xf>
    <xf numFmtId="0" fontId="8" fillId="0" borderId="1" xfId="9" applyFont="1" applyBorder="1"/>
    <xf numFmtId="49" fontId="15" fillId="0" borderId="3" xfId="9" applyNumberFormat="1" applyFont="1" applyBorder="1"/>
    <xf numFmtId="0" fontId="15" fillId="0" borderId="3" xfId="9" applyFont="1" applyBorder="1" applyAlignment="1">
      <alignment horizontal="center"/>
    </xf>
    <xf numFmtId="0" fontId="15" fillId="0" borderId="3" xfId="9" applyFont="1" applyBorder="1"/>
    <xf numFmtId="0" fontId="15" fillId="0" borderId="3" xfId="9" applyFont="1" applyBorder="1" applyAlignment="1">
      <alignment horizontal="right"/>
    </xf>
    <xf numFmtId="165" fontId="8" fillId="0" borderId="4" xfId="10" applyNumberFormat="1" applyFont="1" applyBorder="1" applyAlignment="1">
      <alignment horizontal="right"/>
    </xf>
    <xf numFmtId="0" fontId="8" fillId="0" borderId="4" xfId="9" applyFont="1" applyBorder="1" applyAlignment="1">
      <alignment horizontal="center"/>
    </xf>
    <xf numFmtId="165" fontId="8" fillId="0" borderId="4" xfId="10" applyNumberFormat="1" applyFont="1" applyBorder="1" applyAlignment="1">
      <alignment horizontal="left"/>
    </xf>
    <xf numFmtId="0" fontId="8" fillId="0" borderId="4" xfId="9" applyFont="1" applyBorder="1" applyAlignment="1">
      <alignment horizontal="right" wrapText="1"/>
    </xf>
    <xf numFmtId="0" fontId="8" fillId="0" borderId="4" xfId="9" applyFont="1" applyBorder="1" applyAlignment="1">
      <alignment horizontal="right"/>
    </xf>
    <xf numFmtId="165" fontId="8" fillId="0" borderId="5" xfId="10" applyNumberFormat="1" applyFont="1" applyBorder="1" applyAlignment="1">
      <alignment horizontal="right"/>
    </xf>
    <xf numFmtId="0" fontId="8" fillId="0" borderId="5" xfId="9" applyFont="1" applyBorder="1" applyAlignment="1">
      <alignment horizontal="center"/>
    </xf>
    <xf numFmtId="165" fontId="8" fillId="0" borderId="5" xfId="10" applyNumberFormat="1" applyFont="1" applyBorder="1" applyAlignment="1">
      <alignment horizontal="left"/>
    </xf>
    <xf numFmtId="0" fontId="8" fillId="0" borderId="5" xfId="9" applyFont="1" applyBorder="1" applyAlignment="1">
      <alignment horizontal="right" wrapText="1"/>
    </xf>
    <xf numFmtId="0" fontId="8" fillId="0" borderId="4" xfId="9" applyFont="1" applyBorder="1" applyAlignment="1">
      <alignment horizontal="right" vertical="center"/>
    </xf>
    <xf numFmtId="165" fontId="8" fillId="0" borderId="3" xfId="10" applyNumberFormat="1" applyFont="1" applyBorder="1" applyAlignment="1">
      <alignment horizontal="right"/>
    </xf>
    <xf numFmtId="0" fontId="8" fillId="0" borderId="3" xfId="9" applyFont="1" applyBorder="1" applyAlignment="1">
      <alignment horizontal="center"/>
    </xf>
    <xf numFmtId="165" fontId="8" fillId="0" borderId="3" xfId="10" applyNumberFormat="1" applyFont="1" applyBorder="1" applyAlignment="1">
      <alignment horizontal="left"/>
    </xf>
    <xf numFmtId="0" fontId="8" fillId="0" borderId="3" xfId="9" applyFont="1" applyBorder="1" applyAlignment="1">
      <alignment horizontal="right" wrapText="1"/>
    </xf>
    <xf numFmtId="0" fontId="8" fillId="0" borderId="0" xfId="9" applyFont="1" applyBorder="1"/>
    <xf numFmtId="0" fontId="8" fillId="0" borderId="0" xfId="9" applyFont="1" applyBorder="1" applyAlignment="1">
      <alignment horizontal="right" wrapText="1"/>
    </xf>
    <xf numFmtId="0" fontId="8" fillId="0" borderId="3" xfId="9" applyFont="1" applyBorder="1" applyAlignment="1">
      <alignment horizontal="right" vertical="center"/>
    </xf>
    <xf numFmtId="165" fontId="8" fillId="0" borderId="1" xfId="9" applyNumberFormat="1" applyFont="1" applyBorder="1"/>
    <xf numFmtId="0" fontId="8" fillId="0" borderId="1" xfId="9" applyFont="1" applyBorder="1" applyAlignment="1">
      <alignment horizontal="right" wrapText="1"/>
    </xf>
    <xf numFmtId="0" fontId="8" fillId="0" borderId="1" xfId="9" applyFont="1" applyBorder="1" applyAlignment="1">
      <alignment horizontal="right" vertical="center"/>
    </xf>
    <xf numFmtId="0" fontId="8" fillId="0" borderId="5" xfId="9" applyFont="1" applyBorder="1" applyAlignment="1">
      <alignment horizontal="right" vertical="center"/>
    </xf>
    <xf numFmtId="0" fontId="14" fillId="0" borderId="1" xfId="9" applyFont="1" applyFill="1" applyBorder="1" applyAlignment="1">
      <alignment horizontal="center"/>
    </xf>
    <xf numFmtId="165" fontId="8" fillId="0" borderId="1" xfId="10" applyNumberFormat="1" applyFont="1" applyBorder="1" applyAlignment="1">
      <alignment horizontal="left"/>
    </xf>
    <xf numFmtId="0" fontId="8" fillId="0" borderId="7" xfId="9" applyFont="1" applyBorder="1" applyAlignment="1">
      <alignment horizontal="right" vertical="center"/>
    </xf>
    <xf numFmtId="0" fontId="14" fillId="0" borderId="0" xfId="9" applyFont="1" applyFill="1" applyBorder="1" applyAlignment="1"/>
    <xf numFmtId="0" fontId="8" fillId="0" borderId="0" xfId="9" applyFont="1" applyAlignment="1">
      <alignment horizontal="right"/>
    </xf>
    <xf numFmtId="165" fontId="8" fillId="0" borderId="0" xfId="10" applyNumberFormat="1" applyFont="1" applyBorder="1" applyAlignment="1">
      <alignment horizontal="right"/>
    </xf>
    <xf numFmtId="0" fontId="8" fillId="0" borderId="0" xfId="9" applyFont="1" applyBorder="1" applyAlignment="1">
      <alignment horizontal="center"/>
    </xf>
    <xf numFmtId="165" fontId="8" fillId="0" borderId="0" xfId="10" applyNumberFormat="1" applyFont="1" applyBorder="1" applyAlignment="1">
      <alignment horizontal="left"/>
    </xf>
    <xf numFmtId="165" fontId="8" fillId="0" borderId="7" xfId="9" applyNumberFormat="1" applyFont="1" applyBorder="1"/>
    <xf numFmtId="0" fontId="8" fillId="0" borderId="7" xfId="9" applyFont="1" applyBorder="1" applyAlignment="1">
      <alignment horizontal="center"/>
    </xf>
    <xf numFmtId="0" fontId="8" fillId="0" borderId="7" xfId="9" applyFont="1" applyBorder="1"/>
    <xf numFmtId="0" fontId="8" fillId="0" borderId="7" xfId="9" applyFont="1" applyBorder="1" applyAlignment="1">
      <alignment horizontal="right" wrapText="1"/>
    </xf>
    <xf numFmtId="0" fontId="10" fillId="0" borderId="0" xfId="9" applyFont="1" applyFill="1" applyBorder="1" applyAlignment="1"/>
    <xf numFmtId="0" fontId="8" fillId="0" borderId="5" xfId="9" applyFont="1" applyBorder="1"/>
    <xf numFmtId="165" fontId="8" fillId="0" borderId="0" xfId="9" applyNumberFormat="1" applyFont="1" applyBorder="1"/>
    <xf numFmtId="0" fontId="15" fillId="0" borderId="4" xfId="9" applyFont="1" applyBorder="1" applyAlignment="1">
      <alignment horizontal="right"/>
    </xf>
    <xf numFmtId="10" fontId="8" fillId="0" borderId="4" xfId="10" applyNumberFormat="1" applyFont="1" applyBorder="1" applyAlignment="1">
      <alignment horizontal="right"/>
    </xf>
    <xf numFmtId="165" fontId="8" fillId="0" borderId="5" xfId="10" applyNumberFormat="1" applyFont="1" applyBorder="1" applyAlignment="1">
      <alignment vertical="center"/>
    </xf>
    <xf numFmtId="0" fontId="8" fillId="0" borderId="5" xfId="9" applyFont="1" applyBorder="1" applyAlignment="1">
      <alignment horizontal="center" vertical="center"/>
    </xf>
    <xf numFmtId="165" fontId="8" fillId="0" borderId="5" xfId="10" applyNumberFormat="1" applyFont="1" applyBorder="1" applyAlignment="1">
      <alignment horizontal="left" vertical="center"/>
    </xf>
    <xf numFmtId="165" fontId="8" fillId="0" borderId="3" xfId="10" applyNumberFormat="1" applyFont="1" applyBorder="1" applyAlignment="1">
      <alignment vertical="center"/>
    </xf>
    <xf numFmtId="0" fontId="8" fillId="0" borderId="3" xfId="9" applyFont="1" applyBorder="1" applyAlignment="1">
      <alignment horizontal="center" vertical="center"/>
    </xf>
    <xf numFmtId="165" fontId="8" fillId="0" borderId="3" xfId="10" applyNumberFormat="1" applyFont="1" applyBorder="1" applyAlignment="1">
      <alignment horizontal="left" vertical="center"/>
    </xf>
    <xf numFmtId="165" fontId="8" fillId="0" borderId="5" xfId="10" applyNumberFormat="1" applyFont="1" applyBorder="1" applyAlignment="1"/>
    <xf numFmtId="165" fontId="8" fillId="0" borderId="3" xfId="10" applyNumberFormat="1" applyFont="1" applyBorder="1" applyAlignment="1"/>
    <xf numFmtId="165" fontId="8" fillId="0" borderId="4" xfId="10" applyNumberFormat="1" applyFont="1" applyBorder="1" applyAlignment="1"/>
    <xf numFmtId="165" fontId="8" fillId="0" borderId="7" xfId="10" applyNumberFormat="1" applyFont="1" applyBorder="1" applyAlignment="1"/>
    <xf numFmtId="10" fontId="8" fillId="0" borderId="7" xfId="10" applyNumberFormat="1" applyFont="1" applyBorder="1" applyAlignment="1">
      <alignment horizontal="left"/>
    </xf>
    <xf numFmtId="165" fontId="8" fillId="0" borderId="7" xfId="10" applyNumberFormat="1" applyFont="1" applyBorder="1" applyAlignment="1">
      <alignment horizontal="right"/>
    </xf>
    <xf numFmtId="0" fontId="10" fillId="0" borderId="1" xfId="11" applyFont="1" applyFill="1" applyBorder="1" applyAlignment="1"/>
    <xf numFmtId="49" fontId="8" fillId="0" borderId="1" xfId="11" applyNumberFormat="1" applyFont="1" applyBorder="1"/>
    <xf numFmtId="0" fontId="8" fillId="0" borderId="1" xfId="11" applyFont="1" applyBorder="1" applyAlignment="1">
      <alignment horizontal="center"/>
    </xf>
    <xf numFmtId="0" fontId="8" fillId="0" borderId="1" xfId="11" applyFont="1" applyBorder="1"/>
    <xf numFmtId="49" fontId="15" fillId="0" borderId="3" xfId="11" applyNumberFormat="1" applyFont="1" applyBorder="1"/>
    <xf numFmtId="0" fontId="15" fillId="0" borderId="3" xfId="11" applyFont="1" applyBorder="1" applyAlignment="1">
      <alignment horizontal="center"/>
    </xf>
    <xf numFmtId="0" fontId="15" fillId="0" borderId="3" xfId="11" applyFont="1" applyBorder="1"/>
    <xf numFmtId="0" fontId="15" fillId="0" borderId="3" xfId="11" applyFont="1" applyBorder="1" applyAlignment="1">
      <alignment horizontal="right"/>
    </xf>
    <xf numFmtId="165" fontId="8" fillId="0" borderId="4" xfId="10" applyNumberFormat="1" applyFont="1" applyBorder="1" applyAlignment="1">
      <alignment horizontal="right" vertical="center"/>
    </xf>
    <xf numFmtId="0" fontId="8" fillId="0" borderId="4" xfId="11" applyFont="1" applyBorder="1" applyAlignment="1">
      <alignment horizontal="center" vertical="center"/>
    </xf>
    <xf numFmtId="165" fontId="8" fillId="0" borderId="4" xfId="10" applyNumberFormat="1" applyFont="1" applyBorder="1" applyAlignment="1">
      <alignment horizontal="left" vertical="center"/>
    </xf>
    <xf numFmtId="0" fontId="8" fillId="0" borderId="4" xfId="11" applyFont="1" applyFill="1" applyBorder="1" applyAlignment="1">
      <alignment horizontal="right" wrapText="1"/>
    </xf>
    <xf numFmtId="0" fontId="8" fillId="0" borderId="4" xfId="11" applyFont="1" applyBorder="1" applyAlignment="1">
      <alignment horizontal="right" vertical="center"/>
    </xf>
    <xf numFmtId="0" fontId="8" fillId="0" borderId="4" xfId="11" applyFont="1" applyBorder="1" applyAlignment="1">
      <alignment horizontal="center"/>
    </xf>
    <xf numFmtId="0" fontId="8" fillId="0" borderId="4" xfId="11" applyFont="1" applyBorder="1" applyAlignment="1">
      <alignment horizontal="right"/>
    </xf>
    <xf numFmtId="165" fontId="8" fillId="0" borderId="5" xfId="10" applyNumberFormat="1" applyFont="1" applyBorder="1" applyAlignment="1">
      <alignment horizontal="right" vertical="center"/>
    </xf>
    <xf numFmtId="0" fontId="8" fillId="0" borderId="5" xfId="11" applyFont="1" applyBorder="1" applyAlignment="1">
      <alignment horizontal="center" vertical="center"/>
    </xf>
    <xf numFmtId="0" fontId="8" fillId="0" borderId="5" xfId="11" applyFont="1" applyBorder="1" applyAlignment="1">
      <alignment horizontal="right" vertical="center"/>
    </xf>
    <xf numFmtId="0" fontId="8" fillId="0" borderId="3" xfId="11" applyFont="1" applyBorder="1" applyAlignment="1">
      <alignment horizontal="center"/>
    </xf>
    <xf numFmtId="0" fontId="8" fillId="0" borderId="3" xfId="11" applyFont="1" applyFill="1" applyBorder="1" applyAlignment="1">
      <alignment horizontal="right" wrapText="1"/>
    </xf>
    <xf numFmtId="0" fontId="8" fillId="0" borderId="3" xfId="11" applyFont="1" applyBorder="1" applyAlignment="1">
      <alignment horizontal="right" vertical="center"/>
    </xf>
    <xf numFmtId="0" fontId="8" fillId="0" borderId="0" xfId="11" applyFont="1" applyBorder="1" applyAlignment="1">
      <alignment horizontal="center" vertical="center"/>
    </xf>
    <xf numFmtId="0" fontId="8" fillId="0" borderId="5" xfId="11" applyFont="1" applyFill="1" applyBorder="1" applyAlignment="1">
      <alignment horizontal="right" vertical="center" wrapText="1"/>
    </xf>
    <xf numFmtId="165" fontId="8" fillId="0" borderId="7" xfId="11" applyNumberFormat="1" applyFont="1" applyBorder="1" applyAlignment="1">
      <alignment vertical="center"/>
    </xf>
    <xf numFmtId="0" fontId="8" fillId="0" borderId="7" xfId="11" applyFont="1" applyBorder="1" applyAlignment="1">
      <alignment vertical="center"/>
    </xf>
    <xf numFmtId="0" fontId="8" fillId="0" borderId="7" xfId="11" applyFont="1" applyFill="1" applyBorder="1" applyAlignment="1">
      <alignment horizontal="right" vertical="center" wrapText="1"/>
    </xf>
    <xf numFmtId="0" fontId="8" fillId="0" borderId="7" xfId="11" applyFont="1" applyBorder="1" applyAlignment="1">
      <alignment horizontal="right" vertical="center"/>
    </xf>
    <xf numFmtId="165" fontId="8" fillId="0" borderId="7" xfId="10" applyNumberFormat="1" applyFont="1" applyFill="1" applyBorder="1" applyAlignment="1">
      <alignment vertical="center"/>
    </xf>
    <xf numFmtId="0" fontId="8" fillId="0" borderId="7" xfId="11" applyFont="1" applyFill="1" applyBorder="1" applyAlignment="1">
      <alignment horizontal="center" vertical="center"/>
    </xf>
    <xf numFmtId="165" fontId="8" fillId="0" borderId="7" xfId="10" applyNumberFormat="1" applyFont="1" applyFill="1" applyBorder="1" applyAlignment="1">
      <alignment horizontal="left" vertical="center"/>
    </xf>
    <xf numFmtId="0" fontId="8" fillId="0" borderId="7" xfId="11" applyFont="1" applyFill="1" applyBorder="1" applyAlignment="1">
      <alignment horizontal="right" wrapText="1"/>
    </xf>
    <xf numFmtId="0" fontId="8" fillId="0" borderId="7" xfId="11" applyFont="1" applyFill="1" applyBorder="1" applyAlignment="1">
      <alignment horizontal="right" vertical="center"/>
    </xf>
    <xf numFmtId="0" fontId="8" fillId="0" borderId="0" xfId="11" applyFont="1"/>
    <xf numFmtId="0" fontId="8" fillId="0" borderId="0" xfId="11" applyFont="1" applyAlignment="1">
      <alignment horizontal="center"/>
    </xf>
    <xf numFmtId="0" fontId="5" fillId="0" borderId="0" xfId="11" applyFont="1" applyAlignment="1">
      <alignment horizontal="left"/>
    </xf>
    <xf numFmtId="0" fontId="8" fillId="0" borderId="0" xfId="11" applyFont="1" applyAlignment="1">
      <alignment horizontal="left" wrapText="1"/>
    </xf>
    <xf numFmtId="49" fontId="5" fillId="0" borderId="0" xfId="11" applyNumberFormat="1" applyFont="1"/>
    <xf numFmtId="0" fontId="5" fillId="0" borderId="0" xfId="11" applyFont="1"/>
    <xf numFmtId="0" fontId="5" fillId="0" borderId="0" xfId="11" applyFont="1" applyAlignment="1">
      <alignment horizontal="center"/>
    </xf>
    <xf numFmtId="0" fontId="8" fillId="0" borderId="0" xfId="11" applyFont="1" applyFill="1"/>
    <xf numFmtId="0" fontId="8" fillId="0" borderId="0" xfId="11" applyFont="1" applyFill="1" applyAlignment="1">
      <alignment horizontal="center"/>
    </xf>
    <xf numFmtId="10" fontId="8" fillId="0" borderId="5" xfId="10" applyNumberFormat="1" applyFont="1" applyBorder="1" applyAlignment="1">
      <alignment vertical="center"/>
    </xf>
    <xf numFmtId="0" fontId="8" fillId="0" borderId="5" xfId="11" applyFont="1" applyBorder="1" applyAlignment="1">
      <alignment vertical="center"/>
    </xf>
    <xf numFmtId="0" fontId="8" fillId="0" borderId="5" xfId="11" applyFont="1" applyFill="1" applyBorder="1" applyAlignment="1">
      <alignment horizontal="right" wrapText="1"/>
    </xf>
    <xf numFmtId="0" fontId="8" fillId="0" borderId="0" xfId="11" applyFont="1" applyBorder="1"/>
    <xf numFmtId="0" fontId="8" fillId="0" borderId="0" xfId="11" applyFont="1" applyBorder="1" applyAlignment="1">
      <alignment horizontal="right" vertical="center"/>
    </xf>
    <xf numFmtId="165" fontId="8" fillId="0" borderId="0" xfId="10" applyNumberFormat="1" applyFont="1" applyBorder="1" applyAlignment="1">
      <alignment horizontal="right" vertical="center"/>
    </xf>
    <xf numFmtId="165" fontId="8" fillId="0" borderId="0" xfId="10" applyNumberFormat="1" applyFont="1" applyBorder="1" applyAlignment="1">
      <alignment horizontal="left" vertical="center"/>
    </xf>
    <xf numFmtId="0" fontId="8" fillId="0" borderId="0" xfId="11" applyFont="1" applyFill="1" applyBorder="1" applyAlignment="1">
      <alignment horizontal="right" vertical="center" wrapText="1"/>
    </xf>
    <xf numFmtId="0" fontId="1" fillId="0" borderId="0" xfId="11" applyBorder="1" applyAlignment="1">
      <alignment horizontal="right" vertical="center"/>
    </xf>
    <xf numFmtId="0" fontId="1" fillId="0" borderId="0" xfId="11" applyBorder="1" applyAlignment="1">
      <alignment horizontal="left" vertical="center"/>
    </xf>
    <xf numFmtId="0" fontId="1" fillId="0" borderId="0" xfId="11" applyFill="1" applyBorder="1" applyAlignment="1">
      <alignment horizontal="right" wrapText="1"/>
    </xf>
    <xf numFmtId="0" fontId="14" fillId="0" borderId="0" xfId="11" applyFont="1" applyFill="1" applyBorder="1" applyAlignment="1"/>
    <xf numFmtId="0" fontId="15" fillId="0" borderId="4" xfId="11" applyFont="1" applyBorder="1" applyAlignment="1">
      <alignment horizontal="right"/>
    </xf>
    <xf numFmtId="10" fontId="8" fillId="0" borderId="5" xfId="10" applyNumberFormat="1" applyFont="1" applyBorder="1" applyAlignment="1">
      <alignment horizontal="right" vertical="center"/>
    </xf>
    <xf numFmtId="0" fontId="8" fillId="0" borderId="5" xfId="11" applyFont="1" applyFill="1" applyBorder="1" applyAlignment="1">
      <alignment horizontal="right" vertical="center"/>
    </xf>
    <xf numFmtId="0" fontId="8" fillId="0" borderId="5" xfId="11" applyFont="1" applyBorder="1" applyAlignment="1">
      <alignment horizontal="center"/>
    </xf>
    <xf numFmtId="0" fontId="8" fillId="0" borderId="0" xfId="11" applyFont="1" applyBorder="1" applyAlignment="1">
      <alignment horizontal="center"/>
    </xf>
    <xf numFmtId="165" fontId="8" fillId="0" borderId="3" xfId="10" applyNumberFormat="1" applyFont="1" applyFill="1" applyBorder="1" applyAlignment="1">
      <alignment horizontal="right"/>
    </xf>
    <xf numFmtId="0" fontId="8" fillId="0" borderId="3" xfId="11" applyFont="1" applyFill="1" applyBorder="1" applyAlignment="1">
      <alignment horizontal="center"/>
    </xf>
    <xf numFmtId="165" fontId="8" fillId="0" borderId="3" xfId="10" applyNumberFormat="1" applyFont="1" applyFill="1" applyBorder="1" applyAlignment="1">
      <alignment horizontal="left"/>
    </xf>
    <xf numFmtId="165" fontId="8" fillId="0" borderId="0" xfId="10" applyNumberFormat="1" applyFont="1" applyFill="1" applyBorder="1" applyAlignment="1">
      <alignment horizontal="right"/>
    </xf>
    <xf numFmtId="0" fontId="8" fillId="0" borderId="0" xfId="11" applyFont="1" applyFill="1" applyBorder="1" applyAlignment="1">
      <alignment horizontal="center"/>
    </xf>
    <xf numFmtId="165" fontId="8" fillId="0" borderId="0" xfId="10" applyNumberFormat="1" applyFont="1" applyFill="1" applyBorder="1" applyAlignment="1">
      <alignment horizontal="left"/>
    </xf>
    <xf numFmtId="165" fontId="8" fillId="0" borderId="0" xfId="11" applyNumberFormat="1" applyFont="1" applyFill="1" applyBorder="1"/>
    <xf numFmtId="0" fontId="8" fillId="0" borderId="1" xfId="11" applyFont="1" applyFill="1" applyBorder="1" applyAlignment="1">
      <alignment horizontal="center"/>
    </xf>
    <xf numFmtId="165" fontId="8" fillId="0" borderId="1" xfId="10" applyNumberFormat="1" applyFont="1" applyFill="1" applyBorder="1" applyAlignment="1">
      <alignment horizontal="left"/>
    </xf>
    <xf numFmtId="3" fontId="8" fillId="0" borderId="4" xfId="12" applyNumberFormat="1" applyFont="1" applyBorder="1" applyAlignment="1">
      <alignment horizontal="left"/>
    </xf>
    <xf numFmtId="3" fontId="8" fillId="0" borderId="4" xfId="12" applyNumberFormat="1" applyFont="1" applyBorder="1" applyAlignment="1">
      <alignment horizontal="right"/>
    </xf>
    <xf numFmtId="3" fontId="8" fillId="0" borderId="7" xfId="12" applyNumberFormat="1" applyFont="1" applyBorder="1" applyAlignment="1">
      <alignment horizontal="right" vertical="center"/>
    </xf>
    <xf numFmtId="165" fontId="8" fillId="0" borderId="7" xfId="10" applyNumberFormat="1" applyFont="1" applyFill="1" applyBorder="1" applyAlignment="1">
      <alignment horizontal="left"/>
    </xf>
    <xf numFmtId="165" fontId="8" fillId="0" borderId="7" xfId="10" applyNumberFormat="1" applyFont="1" applyBorder="1" applyAlignment="1">
      <alignment horizontal="right" vertical="center"/>
    </xf>
    <xf numFmtId="165" fontId="8" fillId="0" borderId="7" xfId="10" applyNumberFormat="1" applyFont="1" applyBorder="1" applyAlignment="1">
      <alignment horizontal="left" vertical="center"/>
    </xf>
    <xf numFmtId="0" fontId="8" fillId="0" borderId="7" xfId="11" applyFont="1" applyBorder="1" applyAlignment="1"/>
    <xf numFmtId="165" fontId="8" fillId="0" borderId="7" xfId="11" applyNumberFormat="1" applyFont="1" applyBorder="1" applyAlignment="1">
      <alignment horizontal="left" vertical="center"/>
    </xf>
    <xf numFmtId="0" fontId="4" fillId="0" borderId="0" xfId="0" applyFont="1" applyAlignment="1">
      <alignment horizontal="left"/>
    </xf>
    <xf numFmtId="0" fontId="5" fillId="0" borderId="0" xfId="0" applyFont="1" applyAlignment="1">
      <alignment horizontal="justify" wrapText="1"/>
    </xf>
    <xf numFmtId="0" fontId="8" fillId="2" borderId="7" xfId="0" applyFont="1" applyFill="1" applyBorder="1" applyAlignment="1" applyProtection="1">
      <alignment horizontal="left"/>
      <protection locked="0"/>
    </xf>
    <xf numFmtId="0" fontId="8" fillId="0" borderId="4" xfId="0" applyFont="1" applyFill="1" applyBorder="1" applyAlignment="1" applyProtection="1">
      <alignment horizontal="left"/>
    </xf>
    <xf numFmtId="0" fontId="22" fillId="2" borderId="7" xfId="1" applyFont="1" applyFill="1" applyBorder="1" applyAlignment="1" applyProtection="1">
      <alignment horizontal="left"/>
      <protection locked="0"/>
    </xf>
    <xf numFmtId="0" fontId="21" fillId="2" borderId="7" xfId="5" applyFont="1" applyFill="1" applyBorder="1" applyAlignment="1" applyProtection="1">
      <alignment horizontal="left" vertical="center" wrapText="1"/>
      <protection locked="0"/>
    </xf>
    <xf numFmtId="0" fontId="4" fillId="0" borderId="0" xfId="0" applyFont="1" applyFill="1" applyBorder="1" applyAlignment="1" applyProtection="1">
      <alignment horizontal="left"/>
    </xf>
    <xf numFmtId="0" fontId="5" fillId="11"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5" fillId="0" borderId="0" xfId="0" applyFont="1" applyFill="1" applyBorder="1" applyAlignment="1" applyProtection="1"/>
    <xf numFmtId="0" fontId="8" fillId="0" borderId="0" xfId="0" applyFont="1" applyAlignment="1"/>
    <xf numFmtId="0" fontId="5" fillId="0" borderId="0" xfId="0" applyFont="1" applyFill="1" applyBorder="1" applyAlignment="1" applyProtection="1">
      <alignment vertical="top"/>
    </xf>
    <xf numFmtId="0" fontId="21" fillId="2" borderId="2" xfId="5"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xf>
    <xf numFmtId="0" fontId="21" fillId="2" borderId="7" xfId="0" applyFont="1" applyFill="1" applyBorder="1" applyAlignment="1" applyProtection="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8" fillId="0" borderId="5" xfId="9" applyFont="1" applyBorder="1" applyAlignment="1">
      <alignment horizontal="right" vertical="center"/>
    </xf>
    <xf numFmtId="0" fontId="8" fillId="0" borderId="3" xfId="9" applyFont="1" applyBorder="1" applyAlignment="1">
      <alignment horizontal="right" vertical="center"/>
    </xf>
    <xf numFmtId="0" fontId="4" fillId="0" borderId="0" xfId="9" applyFont="1" applyAlignment="1">
      <alignment horizontal="left"/>
    </xf>
    <xf numFmtId="49" fontId="15" fillId="0" borderId="2" xfId="9" applyNumberFormat="1" applyFont="1" applyBorder="1" applyAlignment="1">
      <alignment horizontal="left"/>
    </xf>
    <xf numFmtId="0" fontId="8" fillId="0" borderId="1" xfId="9" applyFont="1" applyBorder="1" applyAlignment="1">
      <alignment horizontal="right" vertical="center"/>
    </xf>
    <xf numFmtId="0" fontId="8" fillId="0" borderId="5" xfId="9" applyFont="1" applyBorder="1" applyAlignment="1">
      <alignment horizontal="right" vertical="center" wrapText="1"/>
    </xf>
    <xf numFmtId="0" fontId="8" fillId="0" borderId="3" xfId="9" applyFont="1" applyBorder="1" applyAlignment="1">
      <alignment horizontal="right" vertical="center" wrapText="1"/>
    </xf>
    <xf numFmtId="165" fontId="8" fillId="0" borderId="5" xfId="10" applyNumberFormat="1" applyFont="1" applyBorder="1" applyAlignment="1">
      <alignment horizontal="right" vertical="center"/>
    </xf>
    <xf numFmtId="0" fontId="1" fillId="0" borderId="3" xfId="11" applyBorder="1" applyAlignment="1">
      <alignment horizontal="right" vertical="center"/>
    </xf>
    <xf numFmtId="0" fontId="8" fillId="0" borderId="5" xfId="11" applyFont="1" applyBorder="1" applyAlignment="1">
      <alignment horizontal="right" vertical="center"/>
    </xf>
    <xf numFmtId="0" fontId="8" fillId="0" borderId="5" xfId="11" applyFont="1" applyBorder="1" applyAlignment="1">
      <alignment horizontal="center" vertical="center"/>
    </xf>
    <xf numFmtId="0" fontId="1" fillId="0" borderId="3" xfId="11" applyBorder="1" applyAlignment="1">
      <alignment horizontal="center" vertical="center"/>
    </xf>
    <xf numFmtId="165" fontId="8" fillId="0" borderId="5" xfId="10" applyNumberFormat="1" applyFont="1" applyBorder="1" applyAlignment="1">
      <alignment horizontal="left" vertical="center"/>
    </xf>
    <xf numFmtId="0" fontId="1" fillId="0" borderId="3" xfId="11" applyBorder="1" applyAlignment="1">
      <alignment horizontal="left" vertical="center"/>
    </xf>
    <xf numFmtId="0" fontId="8" fillId="0" borderId="5" xfId="11" applyFont="1" applyFill="1" applyBorder="1" applyAlignment="1">
      <alignment horizontal="right" wrapText="1"/>
    </xf>
    <xf numFmtId="0" fontId="1" fillId="0" borderId="3" xfId="11" applyBorder="1" applyAlignment="1">
      <alignment horizontal="right" wrapText="1"/>
    </xf>
    <xf numFmtId="0" fontId="21" fillId="2" borderId="2" xfId="0" applyFont="1" applyFill="1" applyBorder="1" applyAlignment="1" applyProtection="1">
      <alignment horizontal="left"/>
    </xf>
    <xf numFmtId="0" fontId="21" fillId="2" borderId="7" xfId="0" applyFont="1" applyFill="1" applyBorder="1" applyAlignment="1" applyProtection="1">
      <alignment horizontal="left"/>
    </xf>
    <xf numFmtId="0" fontId="4" fillId="0" borderId="0" xfId="11" applyFont="1" applyAlignment="1">
      <alignment horizontal="left"/>
    </xf>
    <xf numFmtId="0" fontId="8" fillId="0" borderId="3" xfId="11" applyFont="1" applyFill="1" applyBorder="1" applyAlignment="1">
      <alignment horizontal="right" wrapText="1"/>
    </xf>
    <xf numFmtId="0" fontId="8" fillId="0" borderId="3" xfId="11" applyFont="1" applyBorder="1" applyAlignment="1">
      <alignment horizontal="right" vertical="center"/>
    </xf>
    <xf numFmtId="0" fontId="1" fillId="0" borderId="3" xfId="11" applyFill="1" applyBorder="1" applyAlignment="1">
      <alignment horizontal="right" wrapText="1"/>
    </xf>
    <xf numFmtId="0" fontId="1" fillId="0" borderId="3" xfId="11" applyBorder="1" applyAlignment="1">
      <alignment horizontal="right"/>
    </xf>
    <xf numFmtId="165" fontId="8" fillId="0" borderId="5" xfId="10" applyNumberFormat="1" applyFont="1" applyFill="1" applyBorder="1" applyAlignment="1">
      <alignment horizontal="right" vertical="center"/>
    </xf>
    <xf numFmtId="165" fontId="8" fillId="0" borderId="1" xfId="10" applyNumberFormat="1" applyFont="1" applyFill="1" applyBorder="1" applyAlignment="1">
      <alignment horizontal="right" vertical="center"/>
    </xf>
    <xf numFmtId="0" fontId="8" fillId="0" borderId="5" xfId="11" applyFont="1" applyFill="1" applyBorder="1" applyAlignment="1">
      <alignment horizontal="right" vertical="center"/>
    </xf>
    <xf numFmtId="0" fontId="8" fillId="0" borderId="1" xfId="11" applyFont="1" applyFill="1" applyBorder="1" applyAlignment="1">
      <alignment horizontal="right" vertical="center"/>
    </xf>
    <xf numFmtId="0" fontId="8" fillId="0" borderId="1" xfId="11" applyFont="1" applyBorder="1" applyAlignment="1">
      <alignment horizontal="right" vertical="center"/>
    </xf>
    <xf numFmtId="0" fontId="8" fillId="0" borderId="1" xfId="11" applyFont="1" applyFill="1" applyBorder="1" applyAlignment="1">
      <alignment horizontal="right" wrapText="1"/>
    </xf>
    <xf numFmtId="3" fontId="8" fillId="0" borderId="5" xfId="12" applyNumberFormat="1" applyFont="1" applyBorder="1" applyAlignment="1">
      <alignment horizontal="right" vertical="center"/>
    </xf>
    <xf numFmtId="3" fontId="8" fillId="0" borderId="3" xfId="12" applyNumberFormat="1" applyFont="1" applyBorder="1" applyAlignment="1">
      <alignment horizontal="right" vertical="center"/>
    </xf>
    <xf numFmtId="0" fontId="8" fillId="0" borderId="3" xfId="11" applyFont="1" applyBorder="1" applyAlignment="1">
      <alignment horizontal="center" vertical="center"/>
    </xf>
    <xf numFmtId="3" fontId="8" fillId="0" borderId="5" xfId="12" applyNumberFormat="1" applyFont="1" applyBorder="1" applyAlignment="1">
      <alignment horizontal="left" vertical="center"/>
    </xf>
    <xf numFmtId="3" fontId="8" fillId="0" borderId="3" xfId="12" applyNumberFormat="1" applyFont="1" applyBorder="1" applyAlignment="1">
      <alignment horizontal="left" vertical="center"/>
    </xf>
    <xf numFmtId="0" fontId="21" fillId="2" borderId="2" xfId="5" applyFont="1" applyFill="1" applyBorder="1" applyAlignment="1" applyProtection="1">
      <alignment horizontal="left"/>
    </xf>
    <xf numFmtId="0" fontId="21" fillId="2" borderId="7" xfId="5" applyFont="1" applyFill="1" applyBorder="1" applyAlignment="1" applyProtection="1">
      <alignment horizontal="left"/>
    </xf>
  </cellXfs>
  <cellStyles count="13">
    <cellStyle name="Lien hypertexte" xfId="1" builtinId="8"/>
    <cellStyle name="Milliers" xfId="2" builtinId="3"/>
    <cellStyle name="Milliers 2" xfId="3"/>
    <cellStyle name="Milliers 2 2" xfId="12"/>
    <cellStyle name="Milliers 3" xfId="4"/>
    <cellStyle name="Normal" xfId="0" builtinId="0"/>
    <cellStyle name="Normal 2" xfId="5"/>
    <cellStyle name="Normal 2 2" xfId="11"/>
    <cellStyle name="Normal 3" xfId="9"/>
    <cellStyle name="Pourcentage" xfId="6" builtinId="5"/>
    <cellStyle name="Pourcentage 2" xfId="7"/>
    <cellStyle name="Pourcentage 2 2" xfId="10"/>
    <cellStyle name="Pourcentage 3"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Equilibres budgétaires</a:t>
            </a:r>
          </a:p>
        </c:rich>
      </c:tx>
      <c:layout>
        <c:manualLayout>
          <c:xMode val="edge"/>
          <c:yMode val="edge"/>
          <c:x val="0.3798079868855983"/>
          <c:y val="2.8625877018291002E-2"/>
        </c:manualLayout>
      </c:layout>
      <c:overlay val="0"/>
      <c:spPr>
        <a:noFill/>
        <a:ln w="25400">
          <a:noFill/>
        </a:ln>
      </c:spPr>
    </c:title>
    <c:autoTitleDeleted val="0"/>
    <c:plotArea>
      <c:layout>
        <c:manualLayout>
          <c:layoutTarget val="inner"/>
          <c:xMode val="edge"/>
          <c:yMode val="edge"/>
          <c:x val="0.33959753801222869"/>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IDHEAP'!$D$9:$D$12</c:f>
              <c:numCache>
                <c:formatCode>0.00</c:formatCode>
                <c:ptCount val="4"/>
                <c:pt idx="0">
                  <c:v>0</c:v>
                </c:pt>
                <c:pt idx="1">
                  <c:v>0</c:v>
                </c:pt>
                <c:pt idx="2">
                  <c:v>0</c:v>
                </c:pt>
                <c:pt idx="3">
                  <c:v>0</c:v>
                </c:pt>
              </c:numCache>
            </c:numRef>
          </c:val>
          <c:extLst>
            <c:ext xmlns:c16="http://schemas.microsoft.com/office/drawing/2014/chart" uri="{C3380CC4-5D6E-409C-BE32-E72D297353CC}">
              <c16:uniqueId val="{00000000-29FF-442D-A102-784B6DA3A951}"/>
            </c:ext>
          </c:extLst>
        </c:ser>
        <c:ser>
          <c:idx val="1"/>
          <c:order val="1"/>
          <c:tx>
            <c:v>Valeurs moyennes des indicateurs</c:v>
          </c:tx>
          <c:spPr>
            <a:ln w="12700">
              <a:solidFill>
                <a:srgbClr val="000080"/>
              </a:solidFill>
              <a:prstDash val="sysDash"/>
            </a:ln>
          </c:spPr>
          <c:marker>
            <c:symbol val="none"/>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IDHEAP'!$AR$9:$AR$12</c:f>
              <c:numCache>
                <c:formatCode>General</c:formatCode>
                <c:ptCount val="4"/>
                <c:pt idx="0">
                  <c:v>4</c:v>
                </c:pt>
                <c:pt idx="1">
                  <c:v>4</c:v>
                </c:pt>
                <c:pt idx="2">
                  <c:v>4</c:v>
                </c:pt>
                <c:pt idx="3">
                  <c:v>4</c:v>
                </c:pt>
              </c:numCache>
            </c:numRef>
          </c:val>
          <c:extLst>
            <c:ext xmlns:c16="http://schemas.microsoft.com/office/drawing/2014/chart" uri="{C3380CC4-5D6E-409C-BE32-E72D297353CC}">
              <c16:uniqueId val="{00000001-29FF-442D-A102-784B6DA3A951}"/>
            </c:ext>
          </c:extLst>
        </c:ser>
        <c:ser>
          <c:idx val="2"/>
          <c:order val="2"/>
          <c:tx>
            <c:v>max</c:v>
          </c:tx>
          <c:spPr>
            <a:ln w="12700">
              <a:solidFill>
                <a:srgbClr val="000080"/>
              </a:solidFill>
              <a:prstDash val="sysDash"/>
            </a:ln>
          </c:spPr>
          <c:marker>
            <c:symbol val="none"/>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IDHEAP'!$AS$9:$AS$12</c:f>
              <c:numCache>
                <c:formatCode>General</c:formatCode>
                <c:ptCount val="4"/>
                <c:pt idx="0">
                  <c:v>6</c:v>
                </c:pt>
                <c:pt idx="1">
                  <c:v>6</c:v>
                </c:pt>
                <c:pt idx="2">
                  <c:v>6</c:v>
                </c:pt>
                <c:pt idx="3">
                  <c:v>6</c:v>
                </c:pt>
              </c:numCache>
            </c:numRef>
          </c:val>
          <c:extLst>
            <c:ext xmlns:c16="http://schemas.microsoft.com/office/drawing/2014/chart" uri="{C3380CC4-5D6E-409C-BE32-E72D297353CC}">
              <c16:uniqueId val="{00000002-29FF-442D-A102-784B6DA3A951}"/>
            </c:ext>
          </c:extLst>
        </c:ser>
        <c:dLbls>
          <c:showLegendKey val="0"/>
          <c:showVal val="0"/>
          <c:showCatName val="0"/>
          <c:showSerName val="0"/>
          <c:showPercent val="0"/>
          <c:showBubbleSize val="0"/>
        </c:dLbls>
        <c:axId val="677794512"/>
        <c:axId val="677797256"/>
      </c:radarChart>
      <c:catAx>
        <c:axId val="67779451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77797256"/>
        <c:crosses val="autoZero"/>
        <c:auto val="0"/>
        <c:lblAlgn val="ctr"/>
        <c:lblOffset val="100"/>
        <c:noMultiLvlLbl val="0"/>
      </c:catAx>
      <c:valAx>
        <c:axId val="67779725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77794512"/>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Qualité de la gestion financière</a:t>
            </a:r>
          </a:p>
        </c:rich>
      </c:tx>
      <c:layout>
        <c:manualLayout>
          <c:xMode val="edge"/>
          <c:yMode val="edge"/>
          <c:x val="0.27491001604339099"/>
          <c:y val="2.8790768820129556E-2"/>
        </c:manualLayout>
      </c:layout>
      <c:overlay val="0"/>
      <c:spPr>
        <a:noFill/>
        <a:ln w="25400">
          <a:noFill/>
        </a:ln>
      </c:spPr>
    </c:title>
    <c:autoTitleDeleted val="0"/>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IDHEAP'!$D$14:$D$17</c:f>
              <c:numCache>
                <c:formatCode>0.00</c:formatCode>
                <c:ptCount val="4"/>
                <c:pt idx="0">
                  <c:v>0</c:v>
                </c:pt>
                <c:pt idx="1">
                  <c:v>0</c:v>
                </c:pt>
                <c:pt idx="2">
                  <c:v>0</c:v>
                </c:pt>
                <c:pt idx="3">
                  <c:v>0</c:v>
                </c:pt>
              </c:numCache>
            </c:numRef>
          </c:val>
          <c:extLst>
            <c:ext xmlns:c16="http://schemas.microsoft.com/office/drawing/2014/chart" uri="{C3380CC4-5D6E-409C-BE32-E72D297353CC}">
              <c16:uniqueId val="{00000000-68DD-4FCC-88AE-201D0E450CFF}"/>
            </c:ext>
          </c:extLst>
        </c:ser>
        <c:ser>
          <c:idx val="1"/>
          <c:order val="1"/>
          <c:tx>
            <c:v>Valeurs moyennes des indicateurs</c:v>
          </c:tx>
          <c:spPr>
            <a:ln w="12700">
              <a:solidFill>
                <a:srgbClr val="000080"/>
              </a:solidFill>
              <a:prstDash val="sysDash"/>
            </a:ln>
          </c:spPr>
          <c:marker>
            <c:symbol val="none"/>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IDHEAP'!$AR$14:$AR$17</c:f>
              <c:numCache>
                <c:formatCode>General</c:formatCode>
                <c:ptCount val="4"/>
                <c:pt idx="0">
                  <c:v>4</c:v>
                </c:pt>
                <c:pt idx="1">
                  <c:v>4</c:v>
                </c:pt>
                <c:pt idx="2">
                  <c:v>4</c:v>
                </c:pt>
                <c:pt idx="3">
                  <c:v>4</c:v>
                </c:pt>
              </c:numCache>
            </c:numRef>
          </c:val>
          <c:extLst>
            <c:ext xmlns:c16="http://schemas.microsoft.com/office/drawing/2014/chart" uri="{C3380CC4-5D6E-409C-BE32-E72D297353CC}">
              <c16:uniqueId val="{00000001-68DD-4FCC-88AE-201D0E450CFF}"/>
            </c:ext>
          </c:extLst>
        </c:ser>
        <c:ser>
          <c:idx val="2"/>
          <c:order val="2"/>
          <c:tx>
            <c:v>max</c:v>
          </c:tx>
          <c:spPr>
            <a:ln w="12700">
              <a:solidFill>
                <a:srgbClr val="000080"/>
              </a:solidFill>
              <a:prstDash val="sysDash"/>
            </a:ln>
          </c:spPr>
          <c:marker>
            <c:symbol val="none"/>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IDHEAP'!$AS$14:$AS$17</c:f>
              <c:numCache>
                <c:formatCode>General</c:formatCode>
                <c:ptCount val="4"/>
                <c:pt idx="0">
                  <c:v>6</c:v>
                </c:pt>
                <c:pt idx="1">
                  <c:v>6</c:v>
                </c:pt>
                <c:pt idx="2">
                  <c:v>6</c:v>
                </c:pt>
                <c:pt idx="3">
                  <c:v>6</c:v>
                </c:pt>
              </c:numCache>
            </c:numRef>
          </c:val>
          <c:extLst>
            <c:ext xmlns:c16="http://schemas.microsoft.com/office/drawing/2014/chart" uri="{C3380CC4-5D6E-409C-BE32-E72D297353CC}">
              <c16:uniqueId val="{00000002-68DD-4FCC-88AE-201D0E450CFF}"/>
            </c:ext>
          </c:extLst>
        </c:ser>
        <c:dLbls>
          <c:showLegendKey val="0"/>
          <c:showVal val="0"/>
          <c:showCatName val="0"/>
          <c:showSerName val="0"/>
          <c:showPercent val="0"/>
          <c:showBubbleSize val="0"/>
        </c:dLbls>
        <c:axId val="677795296"/>
        <c:axId val="677784712"/>
      </c:radarChart>
      <c:catAx>
        <c:axId val="67779529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77784712"/>
        <c:crosses val="autoZero"/>
        <c:auto val="0"/>
        <c:lblAlgn val="ctr"/>
        <c:lblOffset val="100"/>
        <c:noMultiLvlLbl val="0"/>
      </c:catAx>
      <c:valAx>
        <c:axId val="677784712"/>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77795296"/>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'Tableau des indicateurs MCH2'!$AQ$9:$AQ$10</c:f>
              <c:numCache>
                <c:formatCode>General</c:formatCode>
                <c:ptCount val="2"/>
              </c:numCache>
            </c:numRef>
          </c:cat>
          <c:val>
            <c:numRef>
              <c:f>'Tableau des indicateurs MCH2'!$D$9:$D$10</c:f>
              <c:numCache>
                <c:formatCode>0.00</c:formatCode>
                <c:ptCount val="2"/>
                <c:pt idx="0">
                  <c:v>0</c:v>
                </c:pt>
                <c:pt idx="1">
                  <c:v>0</c:v>
                </c:pt>
              </c:numCache>
            </c:numRef>
          </c:val>
          <c:extLst>
            <c:ext xmlns:c16="http://schemas.microsoft.com/office/drawing/2014/chart" uri="{C3380CC4-5D6E-409C-BE32-E72D297353CC}">
              <c16:uniqueId val="{00000000-9D54-42FB-93CF-B2F2ECB14F4F}"/>
            </c:ext>
          </c:extLst>
        </c:ser>
        <c:ser>
          <c:idx val="1"/>
          <c:order val="1"/>
          <c:tx>
            <c:v>Valeurs moyennes des indicateurs</c:v>
          </c:tx>
          <c:spPr>
            <a:ln w="12700">
              <a:solidFill>
                <a:srgbClr val="000080"/>
              </a:solidFill>
              <a:prstDash val="sysDash"/>
            </a:ln>
          </c:spPr>
          <c:marker>
            <c:symbol val="none"/>
          </c:marker>
          <c:cat>
            <c:numRef>
              <c:f>'Tableau des indicateurs MCH2'!$AQ$9:$AQ$10</c:f>
              <c:numCache>
                <c:formatCode>General</c:formatCode>
                <c:ptCount val="2"/>
              </c:numCache>
            </c:numRef>
          </c:cat>
          <c:val>
            <c:numRef>
              <c:f>'Tableau des indicateurs MCH2'!$AR$9:$AR$10</c:f>
              <c:numCache>
                <c:formatCode>General</c:formatCode>
                <c:ptCount val="2"/>
              </c:numCache>
            </c:numRef>
          </c:val>
          <c:extLst>
            <c:ext xmlns:c16="http://schemas.microsoft.com/office/drawing/2014/chart" uri="{C3380CC4-5D6E-409C-BE32-E72D297353CC}">
              <c16:uniqueId val="{00000001-9D54-42FB-93CF-B2F2ECB14F4F}"/>
            </c:ext>
          </c:extLst>
        </c:ser>
        <c:ser>
          <c:idx val="2"/>
          <c:order val="2"/>
          <c:tx>
            <c:v>max</c:v>
          </c:tx>
          <c:spPr>
            <a:ln w="12700">
              <a:solidFill>
                <a:srgbClr val="000080"/>
              </a:solidFill>
              <a:prstDash val="sysDash"/>
            </a:ln>
          </c:spPr>
          <c:marker>
            <c:symbol val="none"/>
          </c:marker>
          <c:cat>
            <c:numRef>
              <c:f>'Tableau des indicateurs MCH2'!$AQ$9:$AQ$10</c:f>
              <c:numCache>
                <c:formatCode>General</c:formatCode>
                <c:ptCount val="2"/>
              </c:numCache>
            </c:numRef>
          </c:cat>
          <c:val>
            <c:numRef>
              <c:f>'Tableau des indicateurs MCH2'!$AS$9:$AS$10</c:f>
              <c:numCache>
                <c:formatCode>General</c:formatCode>
                <c:ptCount val="2"/>
              </c:numCache>
            </c:numRef>
          </c:val>
          <c:extLst>
            <c:ext xmlns:c16="http://schemas.microsoft.com/office/drawing/2014/chart" uri="{C3380CC4-5D6E-409C-BE32-E72D297353CC}">
              <c16:uniqueId val="{00000002-9D54-42FB-93CF-B2F2ECB14F4F}"/>
            </c:ext>
          </c:extLst>
        </c:ser>
        <c:dLbls>
          <c:showLegendKey val="0"/>
          <c:showVal val="0"/>
          <c:showCatName val="0"/>
          <c:showSerName val="0"/>
          <c:showPercent val="0"/>
          <c:showBubbleSize val="0"/>
        </c:dLbls>
        <c:axId val="677787848"/>
        <c:axId val="677790200"/>
      </c:radarChart>
      <c:catAx>
        <c:axId val="677787848"/>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77790200"/>
        <c:crosses val="autoZero"/>
        <c:auto val="0"/>
        <c:lblAlgn val="ctr"/>
        <c:lblOffset val="100"/>
        <c:noMultiLvlLbl val="0"/>
      </c:catAx>
      <c:valAx>
        <c:axId val="677790200"/>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7778784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'Tableau des indicateurs MCH2'!$AQ$11:$AQ$13</c:f>
              <c:numCache>
                <c:formatCode>General</c:formatCode>
                <c:ptCount val="3"/>
              </c:numCache>
            </c:numRef>
          </c:cat>
          <c:val>
            <c:numRef>
              <c:f>'Tableau des indicateurs MCH2'!$D$11:$D$13</c:f>
              <c:numCache>
                <c:formatCode>0.00</c:formatCode>
                <c:ptCount val="3"/>
                <c:pt idx="0">
                  <c:v>0</c:v>
                </c:pt>
                <c:pt idx="1">
                  <c:v>0</c:v>
                </c:pt>
                <c:pt idx="2">
                  <c:v>0</c:v>
                </c:pt>
              </c:numCache>
            </c:numRef>
          </c:val>
          <c:extLst>
            <c:ext xmlns:c16="http://schemas.microsoft.com/office/drawing/2014/chart" uri="{C3380CC4-5D6E-409C-BE32-E72D297353CC}">
              <c16:uniqueId val="{00000000-4831-4340-AD59-E599B8120BF2}"/>
            </c:ext>
          </c:extLst>
        </c:ser>
        <c:ser>
          <c:idx val="1"/>
          <c:order val="1"/>
          <c:tx>
            <c:v>Valeurs moyennes des indicateurs</c:v>
          </c:tx>
          <c:spPr>
            <a:ln w="12700">
              <a:solidFill>
                <a:srgbClr val="000080"/>
              </a:solidFill>
              <a:prstDash val="sysDash"/>
            </a:ln>
          </c:spPr>
          <c:marker>
            <c:symbol val="none"/>
          </c:marker>
          <c:cat>
            <c:numRef>
              <c:f>'Tableau des indicateurs MCH2'!$AQ$11:$AQ$13</c:f>
              <c:numCache>
                <c:formatCode>General</c:formatCode>
                <c:ptCount val="3"/>
              </c:numCache>
            </c:numRef>
          </c:cat>
          <c:val>
            <c:numRef>
              <c:f>'Tableau des indicateurs MCH2'!$AR$11:$AR$13</c:f>
              <c:numCache>
                <c:formatCode>General</c:formatCode>
                <c:ptCount val="3"/>
              </c:numCache>
            </c:numRef>
          </c:val>
          <c:extLst>
            <c:ext xmlns:c16="http://schemas.microsoft.com/office/drawing/2014/chart" uri="{C3380CC4-5D6E-409C-BE32-E72D297353CC}">
              <c16:uniqueId val="{00000001-4831-4340-AD59-E599B8120BF2}"/>
            </c:ext>
          </c:extLst>
        </c:ser>
        <c:ser>
          <c:idx val="2"/>
          <c:order val="2"/>
          <c:tx>
            <c:v>max</c:v>
          </c:tx>
          <c:spPr>
            <a:ln w="12700">
              <a:solidFill>
                <a:srgbClr val="000080"/>
              </a:solidFill>
              <a:prstDash val="sysDash"/>
            </a:ln>
          </c:spPr>
          <c:marker>
            <c:symbol val="none"/>
          </c:marker>
          <c:cat>
            <c:numRef>
              <c:f>'Tableau des indicateurs MCH2'!$AQ$11:$AQ$13</c:f>
              <c:numCache>
                <c:formatCode>General</c:formatCode>
                <c:ptCount val="3"/>
              </c:numCache>
            </c:numRef>
          </c:cat>
          <c:val>
            <c:numRef>
              <c:f>'Tableau des indicateurs MCH2'!$AS$11:$AS$13</c:f>
              <c:numCache>
                <c:formatCode>General</c:formatCode>
                <c:ptCount val="3"/>
              </c:numCache>
            </c:numRef>
          </c:val>
          <c:extLst>
            <c:ext xmlns:c16="http://schemas.microsoft.com/office/drawing/2014/chart" uri="{C3380CC4-5D6E-409C-BE32-E72D297353CC}">
              <c16:uniqueId val="{00000002-4831-4340-AD59-E599B8120BF2}"/>
            </c:ext>
          </c:extLst>
        </c:ser>
        <c:dLbls>
          <c:showLegendKey val="0"/>
          <c:showVal val="0"/>
          <c:showCatName val="0"/>
          <c:showSerName val="0"/>
          <c:showPercent val="0"/>
          <c:showBubbleSize val="0"/>
        </c:dLbls>
        <c:axId val="677789416"/>
        <c:axId val="677783928"/>
      </c:radarChart>
      <c:catAx>
        <c:axId val="67778941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77783928"/>
        <c:crosses val="autoZero"/>
        <c:auto val="0"/>
        <c:lblAlgn val="ctr"/>
        <c:lblOffset val="100"/>
        <c:noMultiLvlLbl val="0"/>
      </c:catAx>
      <c:valAx>
        <c:axId val="67778392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677789416"/>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9525</xdr:rowOff>
    </xdr:from>
    <xdr:to>
      <xdr:col>6</xdr:col>
      <xdr:colOff>723900</xdr:colOff>
      <xdr:row>52</xdr:row>
      <xdr:rowOff>142875</xdr:rowOff>
    </xdr:to>
    <xdr:graphicFrame macro="">
      <xdr:nvGraphicFramePr>
        <xdr:cNvPr id="22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9525</xdr:rowOff>
    </xdr:from>
    <xdr:to>
      <xdr:col>6</xdr:col>
      <xdr:colOff>733425</xdr:colOff>
      <xdr:row>84</xdr:row>
      <xdr:rowOff>114300</xdr:rowOff>
    </xdr:to>
    <xdr:graphicFrame macro="">
      <xdr:nvGraphicFramePr>
        <xdr:cNvPr id="22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0.50556</cdr:x>
      <cdr:y>0.50433</cdr:y>
    </cdr:from>
    <cdr:to>
      <cdr:x>0.52463</cdr:x>
      <cdr:y>0.56825</cdr:y>
    </cdr:to>
    <cdr:sp macro="" textlink="">
      <cdr:nvSpPr>
        <cdr:cNvPr id="3073" name="Text Box 1"/>
        <cdr:cNvSpPr txBox="1">
          <a:spLocks xmlns:a="http://schemas.openxmlformats.org/drawingml/2006/main" noChangeArrowheads="1"/>
        </cdr:cNvSpPr>
      </cdr:nvSpPr>
      <cdr:spPr bwMode="auto">
        <a:xfrm xmlns:a="http://schemas.openxmlformats.org/drawingml/2006/main">
          <a:off x="3587485" y="2517174"/>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0.50605</cdr:x>
      <cdr:y>0.48269</cdr:y>
    </cdr:from>
    <cdr:to>
      <cdr:x>0.5251</cdr:x>
      <cdr:y>0.54697</cdr:y>
    </cdr:to>
    <cdr:sp macro="" textlink="">
      <cdr:nvSpPr>
        <cdr:cNvPr id="4097" name="Text Box 1"/>
        <cdr:cNvSpPr txBox="1">
          <a:spLocks xmlns:a="http://schemas.openxmlformats.org/drawingml/2006/main" noChangeArrowheads="1"/>
        </cdr:cNvSpPr>
      </cdr:nvSpPr>
      <cdr:spPr bwMode="auto">
        <a:xfrm xmlns:a="http://schemas.openxmlformats.org/drawingml/2006/main">
          <a:off x="3595794" y="2395363"/>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56</xdr:row>
      <xdr:rowOff>47625</xdr:rowOff>
    </xdr:from>
    <xdr:to>
      <xdr:col>6</xdr:col>
      <xdr:colOff>723900</xdr:colOff>
      <xdr:row>87</xdr:row>
      <xdr:rowOff>22225</xdr:rowOff>
    </xdr:to>
    <xdr:graphicFrame macro="">
      <xdr:nvGraphicFramePr>
        <xdr:cNvPr id="1976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88</xdr:row>
      <xdr:rowOff>47625</xdr:rowOff>
    </xdr:from>
    <xdr:to>
      <xdr:col>6</xdr:col>
      <xdr:colOff>733425</xdr:colOff>
      <xdr:row>118</xdr:row>
      <xdr:rowOff>152400</xdr:rowOff>
    </xdr:to>
    <xdr:graphicFrame macro="">
      <xdr:nvGraphicFramePr>
        <xdr:cNvPr id="19765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0.50811</cdr:x>
      <cdr:y>0.48302</cdr:y>
    </cdr:from>
    <cdr:to>
      <cdr:x>0.527</cdr:x>
      <cdr:y>0.54893</cdr:y>
    </cdr:to>
    <cdr:sp macro="" textlink="">
      <cdr:nvSpPr>
        <cdr:cNvPr id="3073" name="Text Box 1"/>
        <cdr:cNvSpPr txBox="1">
          <a:spLocks xmlns:a="http://schemas.openxmlformats.org/drawingml/2006/main" noChangeArrowheads="1"/>
        </cdr:cNvSpPr>
      </cdr:nvSpPr>
      <cdr:spPr bwMode="auto">
        <a:xfrm xmlns:a="http://schemas.openxmlformats.org/drawingml/2006/main">
          <a:off x="3641765" y="2337710"/>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0.51601</cdr:x>
      <cdr:y>0.46823</cdr:y>
    </cdr:from>
    <cdr:to>
      <cdr:x>0.53487</cdr:x>
      <cdr:y>0.53453</cdr:y>
    </cdr:to>
    <cdr:sp macro="" textlink="">
      <cdr:nvSpPr>
        <cdr:cNvPr id="4097" name="Text Box 1"/>
        <cdr:cNvSpPr txBox="1">
          <a:spLocks xmlns:a="http://schemas.openxmlformats.org/drawingml/2006/main" noChangeArrowheads="1"/>
        </cdr:cNvSpPr>
      </cdr:nvSpPr>
      <cdr:spPr bwMode="auto">
        <a:xfrm xmlns:a="http://schemas.openxmlformats.org/drawingml/2006/main">
          <a:off x="3703315" y="2252773"/>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Modele_MCH2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nnées de base"/>
      <sheetName val="Saisie+vérification"/>
      <sheetName val="FkF (MCH2)"/>
      <sheetName val="Commentaires"/>
      <sheetName val="Tables de notation IDHEAP"/>
      <sheetName val="Tableau des indicateurs IDHEAP"/>
      <sheetName val="Calcul des indicateurs IDHEAP"/>
      <sheetName val="Tables de notation MCH2"/>
      <sheetName val="Tableau des indicateurs MCH2"/>
      <sheetName val="Calcul des indicateurs MCH2"/>
      <sheetName val="Module1"/>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5"/>
    <pageSetUpPr fitToPage="1"/>
  </sheetPr>
  <dimension ref="A1:J16"/>
  <sheetViews>
    <sheetView showGridLines="0" tabSelected="1" workbookViewId="0">
      <selection activeCell="B11" sqref="B11"/>
    </sheetView>
  </sheetViews>
  <sheetFormatPr baseColWidth="10" defaultColWidth="11.453125" defaultRowHeight="14" x14ac:dyDescent="0.3"/>
  <cols>
    <col min="1" max="1" width="3.26953125" style="6" customWidth="1"/>
    <col min="2" max="2" width="79.7265625" style="10" customWidth="1"/>
    <col min="3" max="16384" width="11.453125" style="6"/>
  </cols>
  <sheetData>
    <row r="1" spans="1:10" ht="20" x14ac:dyDescent="0.4">
      <c r="A1" s="566" t="s">
        <v>53</v>
      </c>
      <c r="B1" s="566"/>
    </row>
    <row r="2" spans="1:10" ht="42" customHeight="1" x14ac:dyDescent="0.3">
      <c r="A2" s="567" t="s">
        <v>49</v>
      </c>
      <c r="B2" s="567"/>
      <c r="C2" s="7"/>
      <c r="D2" s="7"/>
      <c r="E2" s="7"/>
      <c r="F2" s="7"/>
      <c r="G2" s="7"/>
      <c r="H2" s="7"/>
      <c r="I2" s="7"/>
      <c r="J2" s="7"/>
    </row>
    <row r="3" spans="1:10" ht="56.15" customHeight="1" x14ac:dyDescent="0.3">
      <c r="A3" s="567" t="s">
        <v>279</v>
      </c>
      <c r="B3" s="567"/>
    </row>
    <row r="4" spans="1:10" ht="12" customHeight="1" x14ac:dyDescent="0.3">
      <c r="A4" s="10"/>
    </row>
    <row r="5" spans="1:10" x14ac:dyDescent="0.3">
      <c r="A5" s="6" t="s">
        <v>50</v>
      </c>
    </row>
    <row r="6" spans="1:10" ht="28" x14ac:dyDescent="0.3">
      <c r="A6" s="91" t="s">
        <v>43</v>
      </c>
      <c r="B6" s="1" t="s">
        <v>51</v>
      </c>
    </row>
    <row r="7" spans="1:10" ht="42" x14ac:dyDescent="0.3">
      <c r="A7" s="91" t="s">
        <v>44</v>
      </c>
      <c r="B7" s="1" t="s">
        <v>302</v>
      </c>
    </row>
    <row r="8" spans="1:10" ht="28" x14ac:dyDescent="0.3">
      <c r="A8" s="91" t="s">
        <v>45</v>
      </c>
      <c r="B8" s="1" t="s">
        <v>52</v>
      </c>
    </row>
    <row r="9" spans="1:10" ht="28.5" customHeight="1" x14ac:dyDescent="0.3">
      <c r="A9" s="91" t="s">
        <v>46</v>
      </c>
      <c r="B9" s="1" t="s">
        <v>299</v>
      </c>
    </row>
    <row r="10" spans="1:10" ht="28.5" customHeight="1" x14ac:dyDescent="0.3">
      <c r="A10" s="91" t="s">
        <v>48</v>
      </c>
      <c r="B10" s="1" t="s">
        <v>318</v>
      </c>
    </row>
    <row r="12" spans="1:10" s="8" customFormat="1" ht="42.75" customHeight="1" x14ac:dyDescent="0.3">
      <c r="A12" s="567" t="s">
        <v>317</v>
      </c>
      <c r="B12" s="567"/>
    </row>
    <row r="13" spans="1:10" s="8" customFormat="1" x14ac:dyDescent="0.3">
      <c r="B13" s="11"/>
      <c r="C13" s="9"/>
    </row>
    <row r="16" spans="1:10" x14ac:dyDescent="0.3">
      <c r="B16" s="12"/>
    </row>
  </sheetData>
  <sheetProtection password="CF47" sheet="1" objects="1" scenarios="1"/>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Q13"/>
  <sheetViews>
    <sheetView showGridLines="0" zoomScaleNormal="100" workbookViewId="0">
      <selection activeCell="C13" sqref="C13"/>
    </sheetView>
  </sheetViews>
  <sheetFormatPr baseColWidth="10" defaultColWidth="11.453125" defaultRowHeight="12.5" x14ac:dyDescent="0.25"/>
  <cols>
    <col min="1" max="1" width="46.7265625" style="395" customWidth="1"/>
    <col min="2" max="2" width="4.54296875" style="395" customWidth="1"/>
    <col min="3" max="4" width="11.26953125" style="395" customWidth="1"/>
    <col min="5" max="42" width="11.453125" style="395" customWidth="1"/>
    <col min="43" max="43" width="36.26953125" style="395" customWidth="1"/>
    <col min="44" max="16384" width="11.453125" style="395"/>
  </cols>
  <sheetData>
    <row r="1" spans="1:43" s="383" customFormat="1" ht="22" x14ac:dyDescent="0.4">
      <c r="A1" s="382" t="s">
        <v>235</v>
      </c>
    </row>
    <row r="2" spans="1:43" s="384" customFormat="1" ht="17.25" customHeight="1" x14ac:dyDescent="0.3">
      <c r="A2" s="384" t="s">
        <v>410</v>
      </c>
    </row>
    <row r="3" spans="1:43" s="388" customFormat="1" ht="14.25" customHeight="1" thickBot="1" x14ac:dyDescent="0.35">
      <c r="A3" s="385"/>
      <c r="B3" s="386"/>
      <c r="C3" s="387"/>
    </row>
    <row r="4" spans="1:43" s="391" customFormat="1" ht="20" x14ac:dyDescent="0.4">
      <c r="A4" s="389" t="s">
        <v>58</v>
      </c>
      <c r="B4" s="390"/>
      <c r="C4" s="618" t="str">
        <f>IF(+'[1]Données de base'!C7=0,"",+'[1]Données de base'!C7)</f>
        <v/>
      </c>
      <c r="D4" s="618"/>
      <c r="E4" s="618"/>
    </row>
    <row r="5" spans="1:43" s="391" customFormat="1" ht="20.5" thickBot="1" x14ac:dyDescent="0.45">
      <c r="A5" s="392" t="s">
        <v>59</v>
      </c>
      <c r="B5" s="393"/>
      <c r="C5" s="619" t="str">
        <f>IF('[1]Données de base'!C8=0,"",'[1]Données de base'!C8)</f>
        <v/>
      </c>
      <c r="D5" s="619"/>
      <c r="E5" s="619"/>
    </row>
    <row r="6" spans="1:43" ht="15" customHeight="1" x14ac:dyDescent="0.3">
      <c r="A6" s="394"/>
      <c r="B6" s="394"/>
    </row>
    <row r="7" spans="1:43" ht="19.899999999999999" customHeight="1" thickBot="1" x14ac:dyDescent="0.45">
      <c r="A7" s="396" t="s">
        <v>408</v>
      </c>
      <c r="B7" s="397"/>
      <c r="C7" s="397"/>
    </row>
    <row r="8" spans="1:43" ht="20.149999999999999" customHeight="1" x14ac:dyDescent="0.3">
      <c r="A8" s="398"/>
      <c r="B8" s="399"/>
      <c r="C8" s="400" t="s">
        <v>237</v>
      </c>
      <c r="D8" s="401" t="s">
        <v>156</v>
      </c>
    </row>
    <row r="9" spans="1:43" ht="13.5" customHeight="1" x14ac:dyDescent="0.25">
      <c r="A9" s="402" t="s">
        <v>335</v>
      </c>
      <c r="B9" s="403" t="s">
        <v>366</v>
      </c>
      <c r="C9" s="406" t="e">
        <f>'Calcul des indicateurs MCH2'!G9</f>
        <v>#DIV/0!</v>
      </c>
      <c r="D9" s="407" t="e">
        <f>'Calcul des indicateurs MCH2'!K9</f>
        <v>#DIV/0!</v>
      </c>
      <c r="AQ9" s="405"/>
    </row>
    <row r="10" spans="1:43" ht="13.5" customHeight="1" x14ac:dyDescent="0.25">
      <c r="A10" s="402" t="s">
        <v>346</v>
      </c>
      <c r="B10" s="403" t="s">
        <v>369</v>
      </c>
      <c r="C10" s="408" t="e">
        <f>'Calcul des indicateurs MCH2'!G13</f>
        <v>#DIV/0!</v>
      </c>
      <c r="D10" s="409" t="e">
        <f>'Calcul des indicateurs MCH2'!K13</f>
        <v>#DIV/0!</v>
      </c>
      <c r="AQ10" s="405"/>
    </row>
    <row r="11" spans="1:43" ht="13.5" customHeight="1" x14ac:dyDescent="0.25">
      <c r="A11" s="402" t="s">
        <v>330</v>
      </c>
      <c r="B11" s="403" t="s">
        <v>377</v>
      </c>
      <c r="C11" s="408" t="e">
        <f>'Calcul des indicateurs MCH2'!G17</f>
        <v>#DIV/0!</v>
      </c>
      <c r="D11" s="404" t="e">
        <f>'Calcul des indicateurs MCH2'!K17</f>
        <v>#DIV/0!</v>
      </c>
      <c r="AQ11" s="410"/>
    </row>
    <row r="12" spans="1:43" x14ac:dyDescent="0.25">
      <c r="A12" s="402" t="s">
        <v>325</v>
      </c>
      <c r="B12" s="403" t="s">
        <v>380</v>
      </c>
      <c r="C12" s="411" t="e">
        <f>'Calcul des indicateurs MCH2'!G21</f>
        <v>#DIV/0!</v>
      </c>
      <c r="D12" s="412" t="e">
        <f>'Calcul des indicateurs MCH2'!K21</f>
        <v>#DIV/0!</v>
      </c>
      <c r="AQ12" s="410"/>
    </row>
    <row r="13" spans="1:43" x14ac:dyDescent="0.25">
      <c r="A13" s="402" t="s">
        <v>332</v>
      </c>
      <c r="B13" s="403" t="s">
        <v>390</v>
      </c>
      <c r="C13" s="419" t="e">
        <f>'Calcul des indicateurs MCH2'!H25</f>
        <v>#DIV/0!</v>
      </c>
      <c r="D13" s="409" t="e">
        <f>'Calcul des indicateurs MCH2'!K25</f>
        <v>#DIV/0!</v>
      </c>
      <c r="AQ13" s="410"/>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4" max="16383" man="1"/>
    <brk id="4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29"/>
  <sheetViews>
    <sheetView zoomScale="80" zoomScaleNormal="80" workbookViewId="0">
      <selection activeCell="K21" sqref="K21"/>
    </sheetView>
  </sheetViews>
  <sheetFormatPr baseColWidth="10" defaultColWidth="11.453125" defaultRowHeight="12.5" x14ac:dyDescent="0.25"/>
  <cols>
    <col min="1" max="1" width="18.26953125" style="320" customWidth="1"/>
    <col min="2" max="3" width="40.7265625" style="301" customWidth="1"/>
    <col min="4" max="4" width="41.1796875" style="301" bestFit="1" customWidth="1"/>
    <col min="5" max="5" width="32.7265625" style="301" customWidth="1"/>
    <col min="6" max="6" width="28.7265625" style="301" customWidth="1"/>
    <col min="7" max="7" width="15.7265625" style="301" bestFit="1" customWidth="1"/>
    <col min="8" max="11" width="9.7265625" style="301" customWidth="1"/>
    <col min="12" max="16384" width="11.453125" style="301"/>
  </cols>
  <sheetData>
    <row r="1" spans="1:11" ht="20" x14ac:dyDescent="0.25">
      <c r="A1" s="422" t="s">
        <v>407</v>
      </c>
      <c r="B1" s="423"/>
      <c r="C1" s="302" t="str">
        <f>IF('[1]Données de base'!C7=0,"",'[1]Données de base'!C7)</f>
        <v/>
      </c>
      <c r="D1" s="303" t="str">
        <f>IF('[1]Données de base'!C8=0,"",'[1]Données de base'!C8)</f>
        <v/>
      </c>
      <c r="G1" s="304"/>
      <c r="H1" s="304"/>
      <c r="I1" s="304"/>
      <c r="K1" s="304"/>
    </row>
    <row r="2" spans="1:11" ht="22" customHeight="1" x14ac:dyDescent="0.25">
      <c r="A2" s="300"/>
      <c r="G2" s="304"/>
      <c r="H2" s="304"/>
      <c r="I2" s="304"/>
      <c r="K2" s="304"/>
    </row>
    <row r="3" spans="1:11" ht="16" x14ac:dyDescent="0.25">
      <c r="A3" s="305" t="s">
        <v>255</v>
      </c>
      <c r="B3" s="306" t="s">
        <v>319</v>
      </c>
      <c r="C3" s="307"/>
      <c r="D3" s="307"/>
      <c r="E3" s="307"/>
      <c r="F3" s="307"/>
      <c r="G3" s="307"/>
      <c r="H3" s="307"/>
      <c r="I3" s="322"/>
      <c r="J3" s="322"/>
      <c r="K3" s="307"/>
    </row>
    <row r="4" spans="1:11" ht="28.5" customHeight="1" x14ac:dyDescent="0.25">
      <c r="A4" s="309" t="s">
        <v>263</v>
      </c>
      <c r="B4" s="311" t="s">
        <v>266</v>
      </c>
      <c r="C4" s="311" t="s">
        <v>340</v>
      </c>
      <c r="D4" s="310" t="s">
        <v>321</v>
      </c>
      <c r="E4" s="323"/>
      <c r="F4" s="323"/>
      <c r="G4" s="311" t="s">
        <v>265</v>
      </c>
      <c r="H4" s="312" t="s">
        <v>237</v>
      </c>
      <c r="I4" s="312"/>
      <c r="J4" s="312"/>
      <c r="K4" s="312" t="s">
        <v>156</v>
      </c>
    </row>
    <row r="5" spans="1:11" x14ac:dyDescent="0.25">
      <c r="A5" s="313" t="s">
        <v>262</v>
      </c>
      <c r="B5" s="324">
        <f>'Données de base'!C36-'Données de base'!C22+'Données de base'!C27-'Données de base'!C28</f>
        <v>0</v>
      </c>
      <c r="C5" s="324">
        <f>'Données de base'!C57-'Données de base'!C55-('Données de base'!C66-'Données de base'!C65)</f>
        <v>0</v>
      </c>
      <c r="D5" s="325" t="e">
        <f>B5/C5</f>
        <v>#DIV/0!</v>
      </c>
      <c r="E5" s="316"/>
      <c r="F5" s="316"/>
      <c r="G5" s="315" t="e">
        <f>D5</f>
        <v>#DIV/0!</v>
      </c>
      <c r="H5" s="317" t="e">
        <f>G5*100</f>
        <v>#DIV/0!</v>
      </c>
      <c r="I5" s="318"/>
      <c r="J5" s="318"/>
      <c r="K5" s="319" t="e">
        <f>IF(H5&lt;25,1,IF(H5&lt;100,6-(100-H5)*(5/75),6))</f>
        <v>#DIV/0!</v>
      </c>
    </row>
    <row r="6" spans="1:11" ht="22" customHeight="1" x14ac:dyDescent="0.25">
      <c r="A6" s="362"/>
      <c r="B6" s="362"/>
      <c r="C6" s="367"/>
      <c r="D6" s="368"/>
      <c r="E6" s="367"/>
      <c r="G6" s="369"/>
      <c r="I6" s="321"/>
      <c r="J6" s="321"/>
    </row>
    <row r="7" spans="1:11" ht="16" x14ac:dyDescent="0.25">
      <c r="A7" s="305" t="s">
        <v>402</v>
      </c>
      <c r="B7" s="330" t="s">
        <v>335</v>
      </c>
      <c r="C7" s="331"/>
      <c r="D7" s="307"/>
      <c r="E7" s="332"/>
      <c r="F7" s="307"/>
      <c r="G7" s="307"/>
      <c r="H7" s="307"/>
      <c r="I7" s="322"/>
      <c r="J7" s="322"/>
      <c r="K7" s="307"/>
    </row>
    <row r="8" spans="1:11" ht="28.5" customHeight="1" x14ac:dyDescent="0.25">
      <c r="A8" s="309" t="s">
        <v>263</v>
      </c>
      <c r="B8" s="311" t="s">
        <v>266</v>
      </c>
      <c r="C8" s="333" t="s">
        <v>264</v>
      </c>
      <c r="D8" s="370" t="s">
        <v>336</v>
      </c>
      <c r="E8" s="370"/>
      <c r="F8" s="342"/>
      <c r="G8" s="311" t="s">
        <v>265</v>
      </c>
      <c r="H8" s="312" t="s">
        <v>237</v>
      </c>
      <c r="I8" s="312"/>
      <c r="J8" s="312"/>
      <c r="K8" s="312" t="s">
        <v>156</v>
      </c>
    </row>
    <row r="9" spans="1:11" x14ac:dyDescent="0.25">
      <c r="A9" s="313" t="s">
        <v>262</v>
      </c>
      <c r="B9" s="324">
        <f>'Données de base'!C36-'Données de base'!C22+'Données de base'!C27-'Données de base'!C28</f>
        <v>0</v>
      </c>
      <c r="C9" s="354">
        <f>'Données de base'!C36-'Données de base'!C47-'Données de base'!C48-'Données de base'!C49</f>
        <v>0</v>
      </c>
      <c r="D9" s="371" t="e">
        <f>B9/C9</f>
        <v>#DIV/0!</v>
      </c>
      <c r="E9" s="372"/>
      <c r="F9" s="373"/>
      <c r="G9" s="372" t="e">
        <f>D9</f>
        <v>#DIV/0!</v>
      </c>
      <c r="H9" s="374" t="e">
        <f>G9*100</f>
        <v>#DIV/0!</v>
      </c>
      <c r="I9" s="375"/>
      <c r="J9" s="318"/>
      <c r="K9" s="374" t="e">
        <f>IF(H9&gt;=8,6,IF(H9&gt;=4,6-(8-H9)*(2/4),IF(H9&gt;=1,4-(4-H9)*(3/3),1)))</f>
        <v>#DIV/0!</v>
      </c>
    </row>
    <row r="10" spans="1:11" ht="22" customHeight="1" x14ac:dyDescent="0.25">
      <c r="A10" s="326"/>
      <c r="B10" s="327"/>
      <c r="C10" s="328"/>
      <c r="E10" s="329"/>
      <c r="I10" s="321"/>
      <c r="J10" s="321"/>
    </row>
    <row r="11" spans="1:11" ht="16" x14ac:dyDescent="0.25">
      <c r="A11" s="305" t="s">
        <v>403</v>
      </c>
      <c r="B11" s="330" t="s">
        <v>329</v>
      </c>
      <c r="C11" s="331"/>
      <c r="D11" s="307"/>
      <c r="E11" s="332"/>
      <c r="F11" s="307"/>
      <c r="G11" s="307"/>
      <c r="H11" s="307"/>
      <c r="I11" s="322"/>
      <c r="J11" s="322"/>
      <c r="K11" s="307"/>
    </row>
    <row r="12" spans="1:11" ht="28.5" customHeight="1" x14ac:dyDescent="0.25">
      <c r="A12" s="309" t="s">
        <v>263</v>
      </c>
      <c r="B12" s="333" t="s">
        <v>348</v>
      </c>
      <c r="C12" s="333" t="s">
        <v>264</v>
      </c>
      <c r="D12" s="333" t="s">
        <v>322</v>
      </c>
      <c r="E12" s="334"/>
      <c r="F12" s="333"/>
      <c r="G12" s="311" t="s">
        <v>265</v>
      </c>
      <c r="H12" s="312" t="s">
        <v>237</v>
      </c>
      <c r="I12" s="312"/>
      <c r="J12" s="312"/>
      <c r="K12" s="312" t="s">
        <v>156</v>
      </c>
    </row>
    <row r="13" spans="1:11" x14ac:dyDescent="0.25">
      <c r="A13" s="313" t="s">
        <v>262</v>
      </c>
      <c r="B13" s="314">
        <f>'Données de base'!C23-'Données de base'!C43-'Données de base'!C44-'Données de base'!C45</f>
        <v>0</v>
      </c>
      <c r="C13" s="314">
        <f>'Données de base'!C36-'Données de base'!C47-'Données de base'!C48-'Données de base'!C49</f>
        <v>0</v>
      </c>
      <c r="D13" s="335" t="e">
        <f>B13/C13</f>
        <v>#DIV/0!</v>
      </c>
      <c r="E13" s="324"/>
      <c r="F13" s="325"/>
      <c r="G13" s="336" t="e">
        <f>D13</f>
        <v>#DIV/0!</v>
      </c>
      <c r="H13" s="319" t="e">
        <f>G13*100</f>
        <v>#DIV/0!</v>
      </c>
      <c r="I13" s="318"/>
      <c r="J13" s="318"/>
      <c r="K13" s="319" t="e">
        <f>IF(H13&lt;=0,6,IF(H13&lt;4,6-(H13-0)*(1/2),IF(H13&lt;7,6-(H13-2)*(1/1),1)))</f>
        <v>#DIV/0!</v>
      </c>
    </row>
    <row r="14" spans="1:11" ht="22" customHeight="1" x14ac:dyDescent="0.25">
      <c r="A14" s="351"/>
      <c r="B14" s="352"/>
      <c r="C14" s="353"/>
      <c r="D14" s="352"/>
      <c r="E14" s="349"/>
      <c r="F14" s="352"/>
      <c r="I14" s="321"/>
      <c r="J14" s="321"/>
    </row>
    <row r="15" spans="1:11" ht="16" x14ac:dyDescent="0.25">
      <c r="A15" s="305" t="s">
        <v>405</v>
      </c>
      <c r="B15" s="330" t="s">
        <v>330</v>
      </c>
      <c r="C15" s="331"/>
      <c r="D15" s="307"/>
      <c r="E15" s="332"/>
      <c r="F15" s="307"/>
      <c r="G15" s="307"/>
      <c r="H15" s="307"/>
      <c r="I15" s="322"/>
      <c r="J15" s="322"/>
      <c r="K15" s="307"/>
    </row>
    <row r="16" spans="1:11" ht="28.5" customHeight="1" x14ac:dyDescent="0.25">
      <c r="A16" s="309" t="s">
        <v>263</v>
      </c>
      <c r="B16" s="311" t="s">
        <v>339</v>
      </c>
      <c r="C16" s="333" t="s">
        <v>264</v>
      </c>
      <c r="D16" s="310" t="s">
        <v>331</v>
      </c>
      <c r="E16" s="334"/>
      <c r="F16" s="312"/>
      <c r="G16" s="311" t="s">
        <v>265</v>
      </c>
      <c r="H16" s="312" t="s">
        <v>237</v>
      </c>
      <c r="I16" s="312"/>
      <c r="J16" s="312"/>
      <c r="K16" s="312" t="s">
        <v>156</v>
      </c>
    </row>
    <row r="17" spans="1:11" x14ac:dyDescent="0.25">
      <c r="A17" s="313" t="s">
        <v>262</v>
      </c>
      <c r="B17" s="381">
        <f>'Données de base'!C23-'Données de base'!C43-'Données de base'!C44-'Données de base'!C45+'Données de base'!C29</f>
        <v>0</v>
      </c>
      <c r="C17" s="354">
        <f>'Données de base'!C36-'Données de base'!C47-'Données de base'!C48-'Données de base'!C49</f>
        <v>0</v>
      </c>
      <c r="D17" s="355" t="e">
        <f>B17/C17</f>
        <v>#DIV/0!</v>
      </c>
      <c r="E17" s="356"/>
      <c r="F17" s="357"/>
      <c r="G17" s="357" t="e">
        <f>D17</f>
        <v>#DIV/0!</v>
      </c>
      <c r="H17" s="358" t="e">
        <f>G17*100</f>
        <v>#DIV/0!</v>
      </c>
      <c r="I17" s="359"/>
      <c r="J17" s="360"/>
      <c r="K17" s="361" t="e">
        <f>IF(H17&lt;=2.5,6,IF(H17&lt;15,6-(H17-2.5)*(1/2.5),1))</f>
        <v>#DIV/0!</v>
      </c>
    </row>
    <row r="18" spans="1:11" ht="22" customHeight="1" x14ac:dyDescent="0.25">
      <c r="A18" s="345"/>
      <c r="B18" s="346"/>
      <c r="C18" s="347"/>
      <c r="D18" s="348"/>
      <c r="E18" s="347"/>
      <c r="G18" s="349"/>
      <c r="I18" s="321"/>
      <c r="J18" s="321"/>
    </row>
    <row r="19" spans="1:11" ht="16" x14ac:dyDescent="0.25">
      <c r="A19" s="305" t="s">
        <v>404</v>
      </c>
      <c r="B19" s="330" t="s">
        <v>325</v>
      </c>
      <c r="C19" s="331"/>
      <c r="D19" s="307"/>
      <c r="E19" s="332"/>
      <c r="F19" s="307"/>
      <c r="G19" s="307"/>
      <c r="H19" s="307"/>
      <c r="I19" s="322"/>
      <c r="J19" s="322"/>
      <c r="K19" s="307"/>
    </row>
    <row r="20" spans="1:11" ht="28.5" customHeight="1" x14ac:dyDescent="0.25">
      <c r="A20" s="309" t="s">
        <v>263</v>
      </c>
      <c r="B20" s="370" t="s">
        <v>341</v>
      </c>
      <c r="C20" s="370" t="s">
        <v>342</v>
      </c>
      <c r="D20" s="312" t="s">
        <v>326</v>
      </c>
      <c r="E20" s="312"/>
      <c r="F20" s="342"/>
      <c r="G20" s="311" t="s">
        <v>265</v>
      </c>
      <c r="H20" s="312" t="s">
        <v>237</v>
      </c>
      <c r="I20" s="350"/>
      <c r="J20" s="350"/>
      <c r="K20" s="312" t="s">
        <v>156</v>
      </c>
    </row>
    <row r="21" spans="1:11" x14ac:dyDescent="0.25">
      <c r="A21" s="313" t="s">
        <v>262</v>
      </c>
      <c r="B21" s="343">
        <f>'Données de base'!C57-'Données de base'!C55</f>
        <v>0</v>
      </c>
      <c r="C21" s="343">
        <f>'Données de base'!C22-'Données de base'!C27-'Données de base'!C32-'Données de base'!C33-'Données de base'!C34+'Données de base'!C52+'Données de base'!C53+'Données de base'!C54+'Données de base'!C56</f>
        <v>0</v>
      </c>
      <c r="D21" s="335" t="e">
        <f>B21/C21</f>
        <v>#DIV/0!</v>
      </c>
      <c r="E21" s="325"/>
      <c r="F21" s="343"/>
      <c r="G21" s="325" t="e">
        <f>D21</f>
        <v>#DIV/0!</v>
      </c>
      <c r="H21" s="317" t="e">
        <f>G21*100</f>
        <v>#DIV/0!</v>
      </c>
      <c r="I21" s="343"/>
      <c r="J21" s="343"/>
      <c r="K21" s="319" t="e">
        <f>(IF(H21&lt;0,1,IF(H21&lt;3,4-(3-H21)*(1/1),IF(H21&lt;7,6-(7-H21)*(1/2),IF(H21&lt;10,6,IF(H21&lt;14,6-(H21-10)*(1/2),IF(H21&lt;17,4-(H21-14)*(1/1),1)))))))</f>
        <v>#DIV/0!</v>
      </c>
    </row>
    <row r="22" spans="1:11" ht="22" customHeight="1" x14ac:dyDescent="0.25">
      <c r="A22" s="362"/>
      <c r="B22" s="363"/>
      <c r="C22" s="363"/>
      <c r="D22" s="363"/>
      <c r="E22" s="363"/>
      <c r="F22" s="363"/>
      <c r="G22" s="362"/>
      <c r="I22" s="364"/>
      <c r="J22" s="364"/>
    </row>
    <row r="23" spans="1:11" ht="16" x14ac:dyDescent="0.25">
      <c r="A23" s="305" t="s">
        <v>406</v>
      </c>
      <c r="B23" s="330" t="s">
        <v>332</v>
      </c>
      <c r="C23" s="331"/>
      <c r="D23" s="307"/>
      <c r="E23" s="332"/>
      <c r="F23" s="307"/>
      <c r="G23" s="307"/>
      <c r="H23" s="307"/>
      <c r="I23" s="322"/>
      <c r="J23" s="322"/>
      <c r="K23" s="307"/>
    </row>
    <row r="24" spans="1:11" ht="28" customHeight="1" x14ac:dyDescent="0.25">
      <c r="A24" s="309" t="s">
        <v>263</v>
      </c>
      <c r="B24" s="311" t="s">
        <v>337</v>
      </c>
      <c r="C24" s="365" t="s">
        <v>333</v>
      </c>
      <c r="D24" s="365" t="s">
        <v>334</v>
      </c>
      <c r="E24" s="365"/>
      <c r="F24" s="311"/>
      <c r="G24" s="311" t="s">
        <v>265</v>
      </c>
      <c r="H24" s="312" t="s">
        <v>237</v>
      </c>
      <c r="I24" s="312"/>
      <c r="J24" s="312"/>
      <c r="K24" s="312" t="s">
        <v>156</v>
      </c>
    </row>
    <row r="25" spans="1:11" x14ac:dyDescent="0.25">
      <c r="A25" s="313" t="s">
        <v>262</v>
      </c>
      <c r="B25" s="324">
        <f>'Données de base'!C75+'Données de base'!C76+'Données de base'!C77+'Données de base'!C78+'Données de base'!C79+'Données de base'!C80-'Données de base'!C69-'Données de base'!C70-'Données de base'!C71-'Données de base'!C72</f>
        <v>0</v>
      </c>
      <c r="C25" s="316">
        <f>'Données de base'!C13</f>
        <v>0</v>
      </c>
      <c r="D25" s="418" t="e">
        <f>B25/C25</f>
        <v>#DIV/0!</v>
      </c>
      <c r="E25" s="314"/>
      <c r="F25" s="316"/>
      <c r="G25" s="336"/>
      <c r="H25" s="317" t="e">
        <f>D25</f>
        <v>#DIV/0!</v>
      </c>
      <c r="I25" s="366"/>
      <c r="J25" s="366"/>
      <c r="K25" s="319" t="e">
        <f>IF(H25&lt;=0,6,IF(H25&lt;4000,6-(H25-0)*(2/4000),IF(H25&lt;7000,4-(H25-4000)*(3/3000),1)))</f>
        <v>#DIV/0!</v>
      </c>
    </row>
    <row r="26" spans="1:11" ht="22" customHeight="1" x14ac:dyDescent="0.25">
      <c r="A26" s="362"/>
      <c r="B26" s="362"/>
      <c r="C26" s="367"/>
      <c r="D26" s="368"/>
      <c r="E26" s="367"/>
      <c r="G26" s="369"/>
      <c r="I26" s="321"/>
      <c r="J26" s="321"/>
    </row>
    <row r="27" spans="1:11" ht="13" x14ac:dyDescent="0.3">
      <c r="A27" s="376"/>
      <c r="B27" s="376"/>
      <c r="C27" s="377"/>
      <c r="D27" s="377"/>
      <c r="E27" s="378"/>
      <c r="F27" s="377"/>
      <c r="H27" s="379"/>
    </row>
    <row r="28" spans="1:11" ht="13" x14ac:dyDescent="0.3">
      <c r="A28" s="376"/>
      <c r="B28" s="376"/>
      <c r="C28" s="376"/>
      <c r="D28" s="376"/>
      <c r="E28" s="378"/>
      <c r="F28" s="376"/>
      <c r="H28" s="379"/>
    </row>
    <row r="29" spans="1:11" x14ac:dyDescent="0.25">
      <c r="E29" s="380"/>
    </row>
  </sheetData>
  <printOptions horizontalCentered="1"/>
  <pageMargins left="0.39370078740157483" right="0.39370078740157483" top="0.78740157480314965" bottom="0.78740157480314965" header="0.51181102362204722" footer="0.51181102362204722"/>
  <pageSetup paperSize="9" scale="54"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
  <sheetViews>
    <sheetView workbookViewId="0"/>
  </sheetViews>
  <sheetFormatPr baseColWidth="10"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51"/>
    <pageSetUpPr fitToPage="1"/>
  </sheetPr>
  <dimension ref="A1:N111"/>
  <sheetViews>
    <sheetView workbookViewId="0">
      <selection activeCell="E13" sqref="E13"/>
    </sheetView>
  </sheetViews>
  <sheetFormatPr baseColWidth="10" defaultColWidth="11.453125" defaultRowHeight="12.5" x14ac:dyDescent="0.25"/>
  <cols>
    <col min="1" max="1" width="11.453125" style="59" customWidth="1"/>
    <col min="2" max="2" width="47.1796875" style="26" customWidth="1"/>
    <col min="3" max="5" width="14.7265625" style="14" customWidth="1"/>
    <col min="6" max="6" width="14.7265625" style="15" customWidth="1"/>
    <col min="7" max="7" width="15.26953125" style="14" customWidth="1"/>
    <col min="8" max="8" width="21.26953125" style="14" customWidth="1"/>
    <col min="9" max="16384" width="11.453125" style="14"/>
  </cols>
  <sheetData>
    <row r="1" spans="1:8" ht="20" x14ac:dyDescent="0.4">
      <c r="A1" s="572" t="s">
        <v>54</v>
      </c>
      <c r="B1" s="572"/>
    </row>
    <row r="2" spans="1:8" ht="20.149999999999999" customHeight="1" x14ac:dyDescent="0.3">
      <c r="A2" s="575" t="s">
        <v>55</v>
      </c>
      <c r="B2" s="576"/>
      <c r="C2" s="576"/>
      <c r="D2" s="576"/>
      <c r="E2" s="576"/>
      <c r="F2" s="576"/>
    </row>
    <row r="3" spans="1:8" ht="14" x14ac:dyDescent="0.25">
      <c r="A3" s="577" t="s">
        <v>56</v>
      </c>
      <c r="B3" s="577"/>
      <c r="C3" s="577"/>
      <c r="D3" s="577"/>
      <c r="E3" s="577"/>
      <c r="F3" s="577"/>
    </row>
    <row r="4" spans="1:8" ht="14" x14ac:dyDescent="0.3">
      <c r="A4" s="574" t="s">
        <v>57</v>
      </c>
      <c r="B4" s="574"/>
      <c r="C4" s="574"/>
      <c r="D4" s="574"/>
      <c r="E4" s="574"/>
      <c r="F4" s="574"/>
      <c r="G4" s="574"/>
      <c r="H4" s="18"/>
    </row>
    <row r="5" spans="1:8" ht="28.5" customHeight="1" x14ac:dyDescent="0.3">
      <c r="A5" s="573" t="s">
        <v>303</v>
      </c>
      <c r="B5" s="573"/>
      <c r="C5" s="573"/>
      <c r="D5" s="573"/>
      <c r="E5" s="573"/>
      <c r="F5" s="573"/>
      <c r="G5" s="573"/>
      <c r="H5" s="19"/>
    </row>
    <row r="6" spans="1:8" ht="20.149999999999999" customHeight="1" thickBot="1" x14ac:dyDescent="0.35">
      <c r="A6" s="19"/>
      <c r="B6" s="19"/>
      <c r="C6" s="19"/>
      <c r="D6" s="19"/>
      <c r="E6" s="19"/>
      <c r="F6" s="19"/>
      <c r="G6" s="19"/>
      <c r="H6" s="19"/>
    </row>
    <row r="7" spans="1:8" ht="20" x14ac:dyDescent="0.25">
      <c r="A7" s="78" t="s">
        <v>58</v>
      </c>
      <c r="B7" s="79"/>
      <c r="C7" s="578"/>
      <c r="D7" s="578"/>
      <c r="E7" s="578"/>
      <c r="F7" s="21"/>
      <c r="G7" s="20"/>
    </row>
    <row r="8" spans="1:8" ht="20.5" thickBot="1" x14ac:dyDescent="0.3">
      <c r="A8" s="22" t="s">
        <v>59</v>
      </c>
      <c r="B8" s="23"/>
      <c r="C8" s="571">
        <v>2017</v>
      </c>
      <c r="D8" s="571"/>
      <c r="E8" s="571"/>
      <c r="F8" s="21"/>
      <c r="G8" s="20"/>
    </row>
    <row r="9" spans="1:8" s="20" customFormat="1" ht="20.149999999999999" customHeight="1" x14ac:dyDescent="0.3">
      <c r="A9" s="14"/>
      <c r="B9" s="14"/>
      <c r="C9" s="14"/>
      <c r="D9" s="14"/>
      <c r="E9" s="14"/>
      <c r="F9" s="17"/>
      <c r="G9" s="14"/>
    </row>
    <row r="10" spans="1:8" s="20" customFormat="1" ht="19.149999999999999" customHeight="1" thickBot="1" x14ac:dyDescent="0.45">
      <c r="A10" s="24" t="s">
        <v>60</v>
      </c>
      <c r="B10" s="25"/>
      <c r="C10" s="25"/>
      <c r="D10" s="25"/>
      <c r="E10" s="25"/>
      <c r="F10" s="17"/>
      <c r="G10" s="14"/>
    </row>
    <row r="11" spans="1:8" ht="25" x14ac:dyDescent="0.25">
      <c r="A11" s="81"/>
      <c r="C11" s="80" t="s">
        <v>59</v>
      </c>
      <c r="D11" s="80" t="s">
        <v>62</v>
      </c>
      <c r="E11" s="80" t="s">
        <v>63</v>
      </c>
    </row>
    <row r="12" spans="1:8" ht="13" thickBot="1" x14ac:dyDescent="0.3">
      <c r="A12" s="295"/>
      <c r="B12" s="25"/>
      <c r="C12" s="296">
        <f>+C8</f>
        <v>2017</v>
      </c>
      <c r="D12" s="296">
        <f>+C12-1</f>
        <v>2016</v>
      </c>
      <c r="E12" s="296">
        <f>+C12-2</f>
        <v>2015</v>
      </c>
    </row>
    <row r="13" spans="1:8" ht="13" thickBot="1" x14ac:dyDescent="0.3">
      <c r="A13" s="81"/>
      <c r="B13" s="26" t="s">
        <v>300</v>
      </c>
      <c r="C13" s="46"/>
      <c r="D13" s="240"/>
      <c r="E13" s="294" t="s">
        <v>77</v>
      </c>
      <c r="G13" s="299"/>
      <c r="H13" s="299"/>
    </row>
    <row r="14" spans="1:8" ht="20.149999999999999" customHeight="1" x14ac:dyDescent="0.35">
      <c r="A14" s="82" t="s">
        <v>0</v>
      </c>
      <c r="B14" s="83"/>
      <c r="C14" s="27"/>
      <c r="D14" s="27"/>
      <c r="E14" s="27"/>
    </row>
    <row r="15" spans="1:8" ht="20.149999999999999" customHeight="1" x14ac:dyDescent="0.3">
      <c r="A15" s="28" t="s">
        <v>64</v>
      </c>
      <c r="B15" s="29"/>
      <c r="C15" s="30"/>
      <c r="D15" s="30"/>
      <c r="E15" s="30"/>
      <c r="F15" s="26"/>
      <c r="G15" s="26"/>
    </row>
    <row r="16" spans="1:8" ht="20.149999999999999" customHeight="1" x14ac:dyDescent="0.3">
      <c r="A16" s="31" t="s">
        <v>65</v>
      </c>
      <c r="B16" s="32"/>
      <c r="C16" s="33"/>
      <c r="D16" s="33"/>
      <c r="E16" s="33"/>
      <c r="F16" s="26"/>
      <c r="G16" s="26"/>
    </row>
    <row r="17" spans="1:9" x14ac:dyDescent="0.25">
      <c r="A17" s="34">
        <v>400</v>
      </c>
      <c r="B17" s="35" t="s">
        <v>285</v>
      </c>
      <c r="C17" s="36"/>
      <c r="D17" s="294" t="s">
        <v>77</v>
      </c>
      <c r="E17" s="294" t="s">
        <v>77</v>
      </c>
      <c r="F17" s="26"/>
      <c r="G17" s="26"/>
      <c r="H17" s="26"/>
      <c r="I17" s="26"/>
    </row>
    <row r="18" spans="1:9" x14ac:dyDescent="0.25">
      <c r="A18" s="38">
        <v>401</v>
      </c>
      <c r="B18" s="29" t="s">
        <v>281</v>
      </c>
      <c r="C18" s="39"/>
      <c r="D18" s="294" t="s">
        <v>77</v>
      </c>
      <c r="E18" s="294" t="s">
        <v>77</v>
      </c>
      <c r="F18" s="26"/>
      <c r="G18" s="41"/>
      <c r="H18" s="26"/>
      <c r="I18" s="26"/>
    </row>
    <row r="19" spans="1:9" ht="20.149999999999999" customHeight="1" x14ac:dyDescent="0.35">
      <c r="A19" s="84" t="s">
        <v>66</v>
      </c>
      <c r="B19" s="85"/>
      <c r="C19" s="38"/>
      <c r="D19" s="38"/>
      <c r="E19" s="38"/>
      <c r="F19" s="26"/>
      <c r="G19" s="41"/>
      <c r="H19" s="42"/>
      <c r="I19" s="26"/>
    </row>
    <row r="20" spans="1:9" ht="20.149999999999999" customHeight="1" x14ac:dyDescent="0.3">
      <c r="A20" s="28" t="s">
        <v>64</v>
      </c>
      <c r="B20" s="29"/>
      <c r="C20" s="38"/>
      <c r="D20" s="38"/>
      <c r="E20" s="38"/>
      <c r="F20" s="26"/>
      <c r="G20" s="26"/>
      <c r="H20" s="43"/>
      <c r="I20" s="26"/>
    </row>
    <row r="21" spans="1:9" ht="20.149999999999999" customHeight="1" x14ac:dyDescent="0.3">
      <c r="A21" s="31" t="s">
        <v>67</v>
      </c>
      <c r="B21" s="32"/>
      <c r="C21" s="33"/>
      <c r="D21" s="33"/>
      <c r="E21" s="33"/>
      <c r="F21" s="26"/>
      <c r="G21" s="26"/>
      <c r="H21" s="43"/>
      <c r="I21" s="26"/>
    </row>
    <row r="22" spans="1:9" x14ac:dyDescent="0.25">
      <c r="A22" s="44" t="s">
        <v>1</v>
      </c>
      <c r="B22" s="45" t="s">
        <v>67</v>
      </c>
      <c r="C22" s="46"/>
      <c r="D22" s="239"/>
      <c r="E22" s="294" t="s">
        <v>77</v>
      </c>
      <c r="F22" s="26"/>
      <c r="G22" s="26"/>
      <c r="H22" s="26"/>
      <c r="I22" s="26"/>
    </row>
    <row r="23" spans="1:9" x14ac:dyDescent="0.25">
      <c r="A23" s="44" t="s">
        <v>2</v>
      </c>
      <c r="B23" s="48" t="s">
        <v>68</v>
      </c>
      <c r="C23" s="46"/>
      <c r="D23" s="294" t="s">
        <v>77</v>
      </c>
      <c r="E23" s="294" t="s">
        <v>77</v>
      </c>
      <c r="H23" s="26"/>
      <c r="I23" s="26"/>
    </row>
    <row r="24" spans="1:9" x14ac:dyDescent="0.25">
      <c r="A24" s="44">
        <v>321</v>
      </c>
      <c r="B24" s="45" t="s">
        <v>69</v>
      </c>
      <c r="C24" s="46"/>
      <c r="D24" s="294" t="s">
        <v>77</v>
      </c>
      <c r="E24" s="294" t="s">
        <v>77</v>
      </c>
      <c r="H24" s="26"/>
      <c r="I24" s="26"/>
    </row>
    <row r="25" spans="1:9" ht="12.75" customHeight="1" x14ac:dyDescent="0.25">
      <c r="A25" s="44">
        <v>322</v>
      </c>
      <c r="B25" s="45" t="s">
        <v>284</v>
      </c>
      <c r="C25" s="46"/>
      <c r="D25" s="294" t="s">
        <v>77</v>
      </c>
      <c r="E25" s="294" t="s">
        <v>77</v>
      </c>
    </row>
    <row r="26" spans="1:9" ht="12.75" customHeight="1" x14ac:dyDescent="0.25">
      <c r="A26" s="44">
        <v>323</v>
      </c>
      <c r="B26" s="26" t="s">
        <v>71</v>
      </c>
      <c r="C26" s="46"/>
      <c r="D26" s="294" t="s">
        <v>77</v>
      </c>
      <c r="E26" s="294" t="s">
        <v>77</v>
      </c>
    </row>
    <row r="27" spans="1:9" ht="12.75" customHeight="1" x14ac:dyDescent="0.25">
      <c r="A27" s="44">
        <v>33</v>
      </c>
      <c r="B27" s="48" t="s">
        <v>72</v>
      </c>
      <c r="C27" s="46"/>
      <c r="D27" s="240"/>
      <c r="E27" s="294" t="s">
        <v>77</v>
      </c>
    </row>
    <row r="28" spans="1:9" ht="12.75" customHeight="1" x14ac:dyDescent="0.25">
      <c r="A28" s="44" t="s">
        <v>3</v>
      </c>
      <c r="B28" s="48" t="s">
        <v>73</v>
      </c>
      <c r="C28" s="46"/>
      <c r="D28" s="240"/>
      <c r="E28" s="294" t="s">
        <v>77</v>
      </c>
    </row>
    <row r="29" spans="1:9" ht="12.75" customHeight="1" x14ac:dyDescent="0.25">
      <c r="A29" s="44">
        <v>331</v>
      </c>
      <c r="B29" s="48" t="s">
        <v>345</v>
      </c>
      <c r="C29" s="46"/>
      <c r="D29" s="240"/>
      <c r="E29" s="294" t="s">
        <v>77</v>
      </c>
    </row>
    <row r="30" spans="1:9" ht="12.75" customHeight="1" x14ac:dyDescent="0.25">
      <c r="A30" s="44">
        <v>332</v>
      </c>
      <c r="B30" s="48" t="s">
        <v>316</v>
      </c>
      <c r="C30" s="46"/>
      <c r="D30" s="240"/>
      <c r="E30" s="294" t="s">
        <v>77</v>
      </c>
      <c r="G30" s="299"/>
    </row>
    <row r="31" spans="1:9" ht="12.75" customHeight="1" x14ac:dyDescent="0.25">
      <c r="A31" s="44">
        <v>333</v>
      </c>
      <c r="B31" s="48" t="s">
        <v>343</v>
      </c>
      <c r="C31" s="46"/>
      <c r="D31" s="240"/>
      <c r="E31" s="294" t="s">
        <v>77</v>
      </c>
      <c r="G31" s="299"/>
    </row>
    <row r="32" spans="1:9" x14ac:dyDescent="0.25">
      <c r="A32" s="44">
        <v>37</v>
      </c>
      <c r="B32" s="26" t="s">
        <v>74</v>
      </c>
      <c r="C32" s="46"/>
      <c r="D32" s="240"/>
      <c r="E32" s="294" t="s">
        <v>77</v>
      </c>
    </row>
    <row r="33" spans="1:7" ht="12.75" customHeight="1" x14ac:dyDescent="0.25">
      <c r="A33" s="44" t="s">
        <v>4</v>
      </c>
      <c r="B33" s="48" t="s">
        <v>75</v>
      </c>
      <c r="C33" s="49"/>
      <c r="D33" s="240"/>
      <c r="E33" s="294" t="s">
        <v>77</v>
      </c>
    </row>
    <row r="34" spans="1:7" x14ac:dyDescent="0.25">
      <c r="A34" s="51" t="s">
        <v>5</v>
      </c>
      <c r="B34" s="52" t="s">
        <v>76</v>
      </c>
      <c r="C34" s="39"/>
      <c r="D34" s="240"/>
      <c r="E34" s="294" t="s">
        <v>77</v>
      </c>
    </row>
    <row r="35" spans="1:7" ht="20.149999999999999" customHeight="1" x14ac:dyDescent="0.3">
      <c r="A35" s="31" t="s">
        <v>65</v>
      </c>
      <c r="B35" s="53"/>
      <c r="C35" s="33"/>
      <c r="D35" s="33"/>
      <c r="E35" s="33"/>
    </row>
    <row r="36" spans="1:7" ht="12.75" customHeight="1" x14ac:dyDescent="0.25">
      <c r="A36" s="44" t="s">
        <v>6</v>
      </c>
      <c r="B36" s="54" t="s">
        <v>65</v>
      </c>
      <c r="C36" s="46"/>
      <c r="D36" s="294" t="s">
        <v>77</v>
      </c>
      <c r="E36" s="294" t="s">
        <v>77</v>
      </c>
    </row>
    <row r="37" spans="1:7" ht="12.75" customHeight="1" x14ac:dyDescent="0.25">
      <c r="A37" s="44">
        <v>40</v>
      </c>
      <c r="B37" s="54" t="s">
        <v>137</v>
      </c>
      <c r="C37" s="46"/>
      <c r="D37" s="294" t="s">
        <v>77</v>
      </c>
      <c r="E37" s="294" t="s">
        <v>77</v>
      </c>
    </row>
    <row r="38" spans="1:7" ht="12.75" customHeight="1" x14ac:dyDescent="0.25">
      <c r="A38" s="44">
        <v>400</v>
      </c>
      <c r="B38" s="26" t="s">
        <v>78</v>
      </c>
      <c r="C38" s="46"/>
      <c r="D38" s="294" t="s">
        <v>77</v>
      </c>
      <c r="E38" s="294" t="s">
        <v>77</v>
      </c>
    </row>
    <row r="39" spans="1:7" x14ac:dyDescent="0.25">
      <c r="A39" s="44">
        <v>401</v>
      </c>
      <c r="B39" s="26" t="s">
        <v>79</v>
      </c>
      <c r="C39" s="46"/>
      <c r="D39" s="294" t="s">
        <v>77</v>
      </c>
      <c r="E39" s="294" t="s">
        <v>77</v>
      </c>
    </row>
    <row r="40" spans="1:7" x14ac:dyDescent="0.25">
      <c r="A40" s="44">
        <v>402</v>
      </c>
      <c r="B40" s="26" t="s">
        <v>80</v>
      </c>
      <c r="C40" s="46"/>
      <c r="D40" s="294" t="s">
        <v>77</v>
      </c>
      <c r="E40" s="294" t="s">
        <v>77</v>
      </c>
    </row>
    <row r="41" spans="1:7" x14ac:dyDescent="0.25">
      <c r="A41" s="44">
        <v>403</v>
      </c>
      <c r="B41" s="26" t="s">
        <v>81</v>
      </c>
      <c r="C41" s="46"/>
      <c r="D41" s="294" t="s">
        <v>77</v>
      </c>
      <c r="E41" s="294" t="s">
        <v>77</v>
      </c>
    </row>
    <row r="42" spans="1:7" x14ac:dyDescent="0.25">
      <c r="A42" s="44">
        <v>404</v>
      </c>
      <c r="B42" s="26" t="s">
        <v>82</v>
      </c>
      <c r="C42" s="46"/>
      <c r="D42" s="294" t="s">
        <v>77</v>
      </c>
      <c r="E42" s="294" t="s">
        <v>77</v>
      </c>
    </row>
    <row r="43" spans="1:7" x14ac:dyDescent="0.25">
      <c r="A43" s="44">
        <v>420</v>
      </c>
      <c r="B43" s="26" t="s">
        <v>83</v>
      </c>
      <c r="C43" s="46"/>
      <c r="D43" s="294" t="s">
        <v>77</v>
      </c>
      <c r="E43" s="294" t="s">
        <v>77</v>
      </c>
    </row>
    <row r="44" spans="1:7" x14ac:dyDescent="0.25">
      <c r="A44" s="44">
        <v>421</v>
      </c>
      <c r="B44" s="26" t="s">
        <v>84</v>
      </c>
      <c r="C44" s="46"/>
      <c r="D44" s="294" t="s">
        <v>77</v>
      </c>
      <c r="E44" s="294" t="s">
        <v>77</v>
      </c>
    </row>
    <row r="45" spans="1:7" x14ac:dyDescent="0.25">
      <c r="A45" s="44">
        <v>422</v>
      </c>
      <c r="B45" s="26" t="s">
        <v>85</v>
      </c>
      <c r="C45" s="46"/>
      <c r="D45" s="294" t="s">
        <v>77</v>
      </c>
      <c r="E45" s="294" t="s">
        <v>77</v>
      </c>
    </row>
    <row r="46" spans="1:7" x14ac:dyDescent="0.25">
      <c r="A46" s="44">
        <v>423</v>
      </c>
      <c r="B46" s="26" t="s">
        <v>86</v>
      </c>
      <c r="C46" s="46"/>
      <c r="D46" s="294" t="s">
        <v>77</v>
      </c>
      <c r="E46" s="294" t="s">
        <v>77</v>
      </c>
    </row>
    <row r="47" spans="1:7" x14ac:dyDescent="0.25">
      <c r="A47" s="44" t="s">
        <v>7</v>
      </c>
      <c r="B47" s="26" t="s">
        <v>87</v>
      </c>
      <c r="C47" s="46"/>
      <c r="D47" s="294" t="s">
        <v>77</v>
      </c>
      <c r="E47" s="294" t="s">
        <v>77</v>
      </c>
      <c r="F47" s="26"/>
      <c r="G47" s="26"/>
    </row>
    <row r="48" spans="1:7" x14ac:dyDescent="0.25">
      <c r="A48" s="44" t="s">
        <v>8</v>
      </c>
      <c r="B48" s="54" t="s">
        <v>88</v>
      </c>
      <c r="C48" s="46"/>
      <c r="D48" s="294" t="s">
        <v>77</v>
      </c>
      <c r="E48" s="294" t="s">
        <v>77</v>
      </c>
      <c r="F48" s="26"/>
      <c r="G48" s="26"/>
    </row>
    <row r="49" spans="1:14" x14ac:dyDescent="0.25">
      <c r="A49" s="51" t="s">
        <v>9</v>
      </c>
      <c r="B49" s="55" t="s">
        <v>76</v>
      </c>
      <c r="C49" s="39"/>
      <c r="D49" s="294" t="s">
        <v>77</v>
      </c>
      <c r="E49" s="294" t="s">
        <v>77</v>
      </c>
      <c r="F49" s="26"/>
      <c r="G49" s="26"/>
      <c r="H49" s="26"/>
    </row>
    <row r="50" spans="1:14" ht="20.149999999999999" customHeight="1" x14ac:dyDescent="0.3">
      <c r="A50" s="28" t="s">
        <v>144</v>
      </c>
      <c r="B50" s="28"/>
      <c r="C50" s="38"/>
      <c r="D50" s="38"/>
      <c r="E50" s="38"/>
      <c r="F50" s="26"/>
      <c r="G50" s="26"/>
      <c r="H50" s="26"/>
      <c r="I50" s="26"/>
      <c r="J50" s="26"/>
      <c r="K50" s="26"/>
      <c r="L50" s="26"/>
      <c r="M50" s="26"/>
      <c r="N50" s="26"/>
    </row>
    <row r="51" spans="1:14" ht="20.149999999999999" customHeight="1" x14ac:dyDescent="0.3">
      <c r="A51" s="31" t="s">
        <v>90</v>
      </c>
      <c r="C51" s="236"/>
      <c r="D51" s="33"/>
      <c r="E51" s="33"/>
      <c r="F51" s="26"/>
      <c r="G51" s="26"/>
      <c r="H51" s="56"/>
      <c r="I51" s="26"/>
      <c r="J51" s="26"/>
      <c r="K51" s="26"/>
      <c r="L51" s="26"/>
      <c r="M51" s="26"/>
      <c r="N51" s="26"/>
    </row>
    <row r="52" spans="1:14" x14ac:dyDescent="0.25">
      <c r="A52" s="44">
        <v>50</v>
      </c>
      <c r="B52" s="57" t="s">
        <v>91</v>
      </c>
      <c r="C52" s="36"/>
      <c r="D52" s="239"/>
      <c r="E52" s="239"/>
      <c r="F52" s="26"/>
      <c r="G52" s="26"/>
      <c r="H52" s="26"/>
      <c r="I52" s="58"/>
      <c r="J52" s="58"/>
      <c r="K52" s="26"/>
      <c r="L52" s="43"/>
      <c r="M52" s="43"/>
      <c r="N52" s="26"/>
    </row>
    <row r="53" spans="1:14" x14ac:dyDescent="0.25">
      <c r="A53" s="44">
        <v>52</v>
      </c>
      <c r="B53" s="54" t="s">
        <v>92</v>
      </c>
      <c r="C53" s="49"/>
      <c r="D53" s="239"/>
      <c r="E53" s="239"/>
      <c r="F53" s="59"/>
      <c r="G53" s="26"/>
      <c r="H53" s="26"/>
      <c r="I53" s="26"/>
      <c r="J53" s="26"/>
      <c r="K53" s="26"/>
      <c r="L53" s="26"/>
      <c r="M53" s="26"/>
      <c r="N53" s="26"/>
    </row>
    <row r="54" spans="1:14" x14ac:dyDescent="0.25">
      <c r="A54" s="44">
        <v>56</v>
      </c>
      <c r="B54" s="54" t="s">
        <v>93</v>
      </c>
      <c r="C54" s="49"/>
      <c r="D54" s="239"/>
      <c r="E54" s="239"/>
      <c r="F54" s="26"/>
      <c r="G54" s="26"/>
      <c r="H54" s="26"/>
      <c r="I54" s="26"/>
      <c r="J54" s="26"/>
      <c r="K54" s="26"/>
      <c r="L54" s="26"/>
      <c r="M54" s="26"/>
      <c r="N54" s="26"/>
    </row>
    <row r="55" spans="1:14" x14ac:dyDescent="0.25">
      <c r="A55" s="44">
        <v>57</v>
      </c>
      <c r="B55" s="54" t="s">
        <v>74</v>
      </c>
      <c r="C55" s="49"/>
      <c r="D55" s="240"/>
      <c r="E55" s="240"/>
      <c r="H55" s="26"/>
      <c r="I55" s="26"/>
      <c r="J55" s="26"/>
      <c r="K55" s="26"/>
      <c r="L55" s="26"/>
      <c r="M55" s="26"/>
      <c r="N55" s="26"/>
    </row>
    <row r="56" spans="1:14" x14ac:dyDescent="0.25">
      <c r="A56" s="44">
        <v>58</v>
      </c>
      <c r="B56" s="54" t="s">
        <v>94</v>
      </c>
      <c r="C56" s="39"/>
      <c r="D56" s="241"/>
      <c r="E56" s="241"/>
      <c r="H56" s="26"/>
      <c r="I56" s="26"/>
      <c r="J56" s="26"/>
      <c r="K56" s="26"/>
      <c r="L56" s="26"/>
      <c r="M56" s="26"/>
      <c r="N56" s="26"/>
    </row>
    <row r="57" spans="1:14" x14ac:dyDescent="0.25">
      <c r="A57" s="60"/>
      <c r="B57" s="61" t="s">
        <v>287</v>
      </c>
      <c r="C57" s="235">
        <f>SUM(C52:C56)</f>
        <v>0</v>
      </c>
      <c r="D57" s="242">
        <f>SUM(D52:D56)</f>
        <v>0</v>
      </c>
      <c r="E57" s="242">
        <f>SUM(E52:E56)</f>
        <v>0</v>
      </c>
      <c r="F57" s="62"/>
      <c r="G57" s="62"/>
      <c r="I57" s="26"/>
      <c r="J57" s="26"/>
      <c r="K57" s="26"/>
      <c r="L57" s="26"/>
      <c r="M57" s="26"/>
      <c r="N57" s="26"/>
    </row>
    <row r="58" spans="1:14" ht="20.149999999999999" customHeight="1" x14ac:dyDescent="0.3">
      <c r="A58" s="31" t="s">
        <v>95</v>
      </c>
      <c r="C58" s="33"/>
      <c r="D58" s="33"/>
      <c r="E58" s="33"/>
    </row>
    <row r="59" spans="1:14" x14ac:dyDescent="0.25">
      <c r="A59" s="44">
        <v>60</v>
      </c>
      <c r="B59" s="57" t="s">
        <v>96</v>
      </c>
      <c r="C59" s="36"/>
      <c r="D59" s="240"/>
      <c r="E59" s="240"/>
      <c r="H59" s="62"/>
    </row>
    <row r="60" spans="1:14" x14ac:dyDescent="0.25">
      <c r="A60" s="44">
        <v>61</v>
      </c>
      <c r="B60" s="54" t="s">
        <v>97</v>
      </c>
      <c r="C60" s="49"/>
      <c r="D60" s="240"/>
      <c r="E60" s="240"/>
    </row>
    <row r="61" spans="1:14" x14ac:dyDescent="0.25">
      <c r="A61" s="44">
        <v>62</v>
      </c>
      <c r="B61" s="287" t="s">
        <v>98</v>
      </c>
      <c r="C61" s="49"/>
      <c r="D61" s="240"/>
      <c r="E61" s="240"/>
    </row>
    <row r="62" spans="1:14" x14ac:dyDescent="0.25">
      <c r="A62" s="44">
        <v>63</v>
      </c>
      <c r="B62" s="54" t="s">
        <v>99</v>
      </c>
      <c r="C62" s="49"/>
      <c r="D62" s="240"/>
      <c r="E62" s="240"/>
    </row>
    <row r="63" spans="1:14" x14ac:dyDescent="0.25">
      <c r="A63" s="44">
        <v>64</v>
      </c>
      <c r="B63" s="54" t="s">
        <v>100</v>
      </c>
      <c r="C63" s="49"/>
      <c r="D63" s="240"/>
      <c r="E63" s="240"/>
    </row>
    <row r="64" spans="1:14" x14ac:dyDescent="0.25">
      <c r="A64" s="44">
        <v>66</v>
      </c>
      <c r="B64" s="54" t="s">
        <v>101</v>
      </c>
      <c r="C64" s="49"/>
      <c r="D64" s="240"/>
      <c r="E64" s="240"/>
    </row>
    <row r="65" spans="1:9" x14ac:dyDescent="0.25">
      <c r="A65" s="44">
        <v>67</v>
      </c>
      <c r="B65" s="54" t="s">
        <v>87</v>
      </c>
      <c r="C65" s="39"/>
      <c r="D65" s="241"/>
      <c r="E65" s="241"/>
    </row>
    <row r="66" spans="1:9" x14ac:dyDescent="0.25">
      <c r="A66" s="60"/>
      <c r="B66" s="61" t="s">
        <v>102</v>
      </c>
      <c r="C66" s="235">
        <f>SUM(C59:C65)</f>
        <v>0</v>
      </c>
      <c r="D66" s="242">
        <f>SUM(D59:D65)</f>
        <v>0</v>
      </c>
      <c r="E66" s="242">
        <f>SUM(E59:E65)</f>
        <v>0</v>
      </c>
      <c r="F66" s="62"/>
      <c r="G66" s="62"/>
    </row>
    <row r="67" spans="1:9" ht="20.149999999999999" customHeight="1" x14ac:dyDescent="0.3">
      <c r="A67" s="63" t="s">
        <v>103</v>
      </c>
      <c r="B67" s="53"/>
      <c r="C67" s="33"/>
      <c r="D67" s="33"/>
      <c r="E67" s="33"/>
      <c r="F67" s="62"/>
      <c r="G67" s="62"/>
    </row>
    <row r="68" spans="1:9" ht="20.149999999999999" customHeight="1" x14ac:dyDescent="0.3">
      <c r="A68" s="64" t="s">
        <v>104</v>
      </c>
      <c r="B68" s="65"/>
      <c r="C68" s="38"/>
      <c r="D68" s="38"/>
      <c r="E68" s="38"/>
      <c r="H68" s="62"/>
    </row>
    <row r="69" spans="1:9" x14ac:dyDescent="0.25">
      <c r="A69" s="44">
        <v>10</v>
      </c>
      <c r="B69" s="26" t="s">
        <v>105</v>
      </c>
      <c r="C69" s="49"/>
      <c r="D69" s="240"/>
      <c r="E69" s="47" t="s">
        <v>77</v>
      </c>
      <c r="H69" s="62"/>
      <c r="I69" s="66"/>
    </row>
    <row r="70" spans="1:9" x14ac:dyDescent="0.25">
      <c r="A70" s="44">
        <v>11</v>
      </c>
      <c r="B70" s="26" t="s">
        <v>106</v>
      </c>
      <c r="C70" s="49"/>
      <c r="D70" s="240"/>
      <c r="E70" s="47" t="s">
        <v>77</v>
      </c>
    </row>
    <row r="71" spans="1:9" x14ac:dyDescent="0.25">
      <c r="A71" s="44">
        <v>12</v>
      </c>
      <c r="B71" s="26" t="s">
        <v>107</v>
      </c>
      <c r="C71" s="49"/>
      <c r="D71" s="240"/>
      <c r="E71" s="47" t="s">
        <v>77</v>
      </c>
    </row>
    <row r="72" spans="1:9" x14ac:dyDescent="0.25">
      <c r="A72" s="44">
        <v>13</v>
      </c>
      <c r="B72" s="26" t="s">
        <v>108</v>
      </c>
      <c r="C72" s="49"/>
      <c r="D72" s="239"/>
      <c r="E72" s="50" t="s">
        <v>77</v>
      </c>
    </row>
    <row r="73" spans="1:9" x14ac:dyDescent="0.25">
      <c r="A73" s="51">
        <v>19</v>
      </c>
      <c r="B73" s="29" t="s">
        <v>109</v>
      </c>
      <c r="C73" s="67"/>
      <c r="D73" s="241"/>
      <c r="E73" s="40" t="s">
        <v>77</v>
      </c>
    </row>
    <row r="74" spans="1:9" ht="20.149999999999999" customHeight="1" x14ac:dyDescent="0.3">
      <c r="A74" s="64" t="s">
        <v>110</v>
      </c>
      <c r="B74" s="65"/>
      <c r="C74" s="38"/>
      <c r="D74" s="38"/>
      <c r="E74" s="38"/>
    </row>
    <row r="75" spans="1:9" x14ac:dyDescent="0.25">
      <c r="A75" s="44">
        <v>20</v>
      </c>
      <c r="B75" s="26" t="s">
        <v>111</v>
      </c>
      <c r="C75" s="49"/>
      <c r="D75" s="240"/>
      <c r="E75" s="47" t="s">
        <v>77</v>
      </c>
    </row>
    <row r="76" spans="1:9" x14ac:dyDescent="0.25">
      <c r="A76" s="44">
        <v>21</v>
      </c>
      <c r="B76" s="45" t="s">
        <v>69</v>
      </c>
      <c r="C76" s="49"/>
      <c r="D76" s="240"/>
      <c r="E76" s="47" t="s">
        <v>77</v>
      </c>
    </row>
    <row r="77" spans="1:9" x14ac:dyDescent="0.25">
      <c r="A77" s="44">
        <v>22</v>
      </c>
      <c r="B77" s="45" t="s">
        <v>70</v>
      </c>
      <c r="C77" s="49"/>
      <c r="D77" s="240"/>
      <c r="E77" s="47" t="s">
        <v>77</v>
      </c>
    </row>
    <row r="78" spans="1:9" x14ac:dyDescent="0.25">
      <c r="A78" s="44">
        <v>23</v>
      </c>
      <c r="B78" s="26" t="s">
        <v>112</v>
      </c>
      <c r="C78" s="237"/>
      <c r="D78" s="240"/>
      <c r="E78" s="50" t="s">
        <v>77</v>
      </c>
    </row>
    <row r="79" spans="1:9" x14ac:dyDescent="0.25">
      <c r="A79" s="44">
        <v>24</v>
      </c>
      <c r="B79" s="26" t="s">
        <v>113</v>
      </c>
      <c r="C79" s="49"/>
      <c r="D79" s="240"/>
      <c r="E79" s="50" t="s">
        <v>77</v>
      </c>
    </row>
    <row r="80" spans="1:9" x14ac:dyDescent="0.25">
      <c r="A80" s="44">
        <v>25</v>
      </c>
      <c r="B80" s="26" t="s">
        <v>114</v>
      </c>
      <c r="C80" s="49"/>
      <c r="D80" s="239"/>
      <c r="E80" s="50" t="s">
        <v>77</v>
      </c>
    </row>
    <row r="81" spans="1:7" x14ac:dyDescent="0.25">
      <c r="A81" s="51">
        <v>29</v>
      </c>
      <c r="B81" s="29" t="s">
        <v>115</v>
      </c>
      <c r="C81" s="67"/>
      <c r="D81" s="241"/>
      <c r="E81" s="40" t="s">
        <v>77</v>
      </c>
    </row>
    <row r="82" spans="1:7" ht="13" thickBot="1" x14ac:dyDescent="0.3">
      <c r="C82" s="69"/>
      <c r="D82" s="69"/>
      <c r="E82" s="69"/>
      <c r="F82" s="70"/>
      <c r="G82" s="25"/>
    </row>
    <row r="83" spans="1:7" ht="16" x14ac:dyDescent="0.3">
      <c r="A83" s="291" t="s">
        <v>282</v>
      </c>
      <c r="B83" s="71"/>
      <c r="C83" s="72"/>
      <c r="D83" s="73"/>
      <c r="E83" s="74"/>
    </row>
    <row r="84" spans="1:7" x14ac:dyDescent="0.25">
      <c r="C84" s="26"/>
      <c r="D84" s="75"/>
      <c r="E84" s="59"/>
    </row>
    <row r="85" spans="1:7" x14ac:dyDescent="0.25">
      <c r="A85" s="76" t="s">
        <v>116</v>
      </c>
      <c r="B85" s="76" t="s">
        <v>117</v>
      </c>
      <c r="C85" s="569" t="s">
        <v>118</v>
      </c>
      <c r="D85" s="569"/>
      <c r="E85" s="569" t="s">
        <v>119</v>
      </c>
      <c r="F85" s="569"/>
      <c r="G85" s="569"/>
    </row>
    <row r="86" spans="1:7" ht="13" thickBot="1" x14ac:dyDescent="0.3">
      <c r="A86" s="292"/>
      <c r="B86" s="292"/>
      <c r="C86" s="570"/>
      <c r="D86" s="570"/>
      <c r="E86" s="568"/>
      <c r="F86" s="568"/>
      <c r="G86" s="568"/>
    </row>
    <row r="87" spans="1:7" x14ac:dyDescent="0.25">
      <c r="C87" s="77"/>
      <c r="D87" s="77"/>
      <c r="E87" s="77"/>
    </row>
    <row r="88" spans="1:7" x14ac:dyDescent="0.25">
      <c r="C88" s="77"/>
      <c r="D88" s="77"/>
      <c r="E88" s="77"/>
    </row>
    <row r="89" spans="1:7" x14ac:dyDescent="0.25">
      <c r="C89" s="77"/>
      <c r="D89" s="77"/>
      <c r="E89" s="77"/>
    </row>
    <row r="90" spans="1:7" x14ac:dyDescent="0.25">
      <c r="C90" s="77"/>
      <c r="D90" s="77"/>
      <c r="E90" s="77"/>
    </row>
    <row r="91" spans="1:7" x14ac:dyDescent="0.25">
      <c r="C91" s="77"/>
      <c r="D91" s="77"/>
      <c r="E91" s="77"/>
    </row>
    <row r="92" spans="1:7" x14ac:dyDescent="0.25">
      <c r="C92" s="77"/>
      <c r="D92" s="77"/>
      <c r="E92" s="77"/>
    </row>
    <row r="93" spans="1:7" x14ac:dyDescent="0.25">
      <c r="C93" s="77"/>
      <c r="D93" s="77"/>
      <c r="E93" s="77"/>
    </row>
    <row r="94" spans="1:7" x14ac:dyDescent="0.25">
      <c r="C94" s="77"/>
      <c r="D94" s="77"/>
      <c r="E94" s="77"/>
    </row>
    <row r="95" spans="1:7" x14ac:dyDescent="0.25">
      <c r="C95" s="77"/>
      <c r="D95" s="77"/>
      <c r="E95" s="77"/>
    </row>
    <row r="96" spans="1:7" x14ac:dyDescent="0.25">
      <c r="C96" s="77"/>
      <c r="D96" s="77"/>
      <c r="E96" s="77"/>
    </row>
    <row r="97" spans="3:5" x14ac:dyDescent="0.25">
      <c r="C97" s="77"/>
      <c r="D97" s="77"/>
      <c r="E97" s="77"/>
    </row>
    <row r="98" spans="3:5" x14ac:dyDescent="0.25">
      <c r="C98" s="77"/>
      <c r="D98" s="77"/>
      <c r="E98" s="77"/>
    </row>
    <row r="99" spans="3:5" x14ac:dyDescent="0.25">
      <c r="C99" s="77"/>
      <c r="D99" s="77"/>
      <c r="E99" s="77"/>
    </row>
    <row r="100" spans="3:5" x14ac:dyDescent="0.25">
      <c r="C100" s="77"/>
      <c r="D100" s="77"/>
      <c r="E100" s="77"/>
    </row>
    <row r="101" spans="3:5" x14ac:dyDescent="0.25">
      <c r="C101" s="77"/>
      <c r="D101" s="77"/>
      <c r="E101" s="77"/>
    </row>
    <row r="102" spans="3:5" x14ac:dyDescent="0.25">
      <c r="C102" s="77"/>
      <c r="D102" s="77"/>
      <c r="E102" s="77"/>
    </row>
    <row r="103" spans="3:5" x14ac:dyDescent="0.25">
      <c r="C103" s="77"/>
      <c r="D103" s="77"/>
      <c r="E103" s="77"/>
    </row>
    <row r="104" spans="3:5" x14ac:dyDescent="0.25">
      <c r="C104" s="77"/>
      <c r="D104" s="77"/>
      <c r="E104" s="77"/>
    </row>
    <row r="105" spans="3:5" x14ac:dyDescent="0.25">
      <c r="C105" s="77"/>
      <c r="D105" s="77"/>
      <c r="E105" s="77"/>
    </row>
    <row r="106" spans="3:5" x14ac:dyDescent="0.25">
      <c r="C106" s="77"/>
      <c r="D106" s="77"/>
      <c r="E106" s="77"/>
    </row>
    <row r="107" spans="3:5" x14ac:dyDescent="0.25">
      <c r="C107" s="77"/>
      <c r="D107" s="77"/>
      <c r="E107" s="77"/>
    </row>
    <row r="108" spans="3:5" x14ac:dyDescent="0.25">
      <c r="C108" s="77"/>
      <c r="D108" s="77"/>
      <c r="E108" s="77"/>
    </row>
    <row r="109" spans="3:5" x14ac:dyDescent="0.25">
      <c r="C109" s="77"/>
      <c r="D109" s="77"/>
      <c r="E109" s="77"/>
    </row>
    <row r="110" spans="3:5" x14ac:dyDescent="0.25">
      <c r="C110" s="77"/>
      <c r="D110" s="77"/>
      <c r="E110" s="77"/>
    </row>
    <row r="111" spans="3:5" x14ac:dyDescent="0.25">
      <c r="C111" s="77"/>
      <c r="D111" s="77"/>
      <c r="E111" s="77"/>
    </row>
  </sheetData>
  <sheetProtection algorithmName="SHA-512" hashValue="+jtAgfGlJgxyiCTPwi9/wfIC1WMzbUQvbdcBhEdJq/4u5exMYV2R/SVXRCB3mRRHrMU6EC+sGnzDR5ItY5BwLg==" saltValue="RzOIw43203xyD0brY3gSKw==" spinCount="100000" sheet="1" objects="1" scenarios="1"/>
  <mergeCells count="11">
    <mergeCell ref="E86:G86"/>
    <mergeCell ref="C85:D85"/>
    <mergeCell ref="C86:D86"/>
    <mergeCell ref="C8:E8"/>
    <mergeCell ref="A1:B1"/>
    <mergeCell ref="A5:G5"/>
    <mergeCell ref="A4:G4"/>
    <mergeCell ref="E85:G85"/>
    <mergeCell ref="A2:F2"/>
    <mergeCell ref="A3:F3"/>
    <mergeCell ref="C7:E7"/>
  </mergeCells>
  <phoneticPr fontId="0" type="noConversion"/>
  <pageMargins left="0.98425196850393704" right="0.39370078740157483" top="0.39370078740157483" bottom="0.39370078740157483" header="0.51181102362204722" footer="0.51181102362204722"/>
  <pageSetup paperSize="9" scale="6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79"/>
  <sheetViews>
    <sheetView workbookViewId="0">
      <selection activeCell="J33" sqref="J33"/>
    </sheetView>
  </sheetViews>
  <sheetFormatPr baseColWidth="10" defaultColWidth="11.453125" defaultRowHeight="12.5" x14ac:dyDescent="0.25"/>
  <cols>
    <col min="1" max="1" width="11.453125" style="59" customWidth="1"/>
    <col min="2" max="2" width="47.1796875" style="26" customWidth="1"/>
    <col min="3" max="5" width="14.7265625" style="14" customWidth="1"/>
    <col min="6" max="6" width="5.7265625" style="15" customWidth="1"/>
    <col min="7" max="9" width="14.7265625" style="14" customWidth="1"/>
    <col min="10" max="16384" width="11.453125" style="14"/>
  </cols>
  <sheetData>
    <row r="1" spans="1:9" ht="20" x14ac:dyDescent="0.4">
      <c r="A1" s="13" t="s">
        <v>120</v>
      </c>
    </row>
    <row r="2" spans="1:9" ht="20.149999999999999" customHeight="1" x14ac:dyDescent="0.3">
      <c r="A2" s="16" t="s">
        <v>121</v>
      </c>
      <c r="B2" s="16"/>
      <c r="C2" s="17"/>
      <c r="D2" s="17"/>
      <c r="E2" s="17"/>
      <c r="F2" s="17"/>
      <c r="G2" s="117"/>
      <c r="H2" s="117"/>
      <c r="I2" s="117"/>
    </row>
    <row r="3" spans="1:9" ht="14" x14ac:dyDescent="0.3">
      <c r="A3" s="16" t="s">
        <v>122</v>
      </c>
      <c r="B3" s="16"/>
      <c r="C3" s="17"/>
      <c r="D3" s="17"/>
      <c r="E3" s="17"/>
      <c r="F3" s="17"/>
      <c r="G3" s="117"/>
      <c r="H3" s="117"/>
      <c r="I3" s="117"/>
    </row>
    <row r="4" spans="1:9" ht="17.25" customHeight="1" thickBot="1" x14ac:dyDescent="0.35">
      <c r="A4" s="118"/>
      <c r="B4" s="118"/>
      <c r="C4" s="119"/>
      <c r="F4" s="17"/>
    </row>
    <row r="5" spans="1:9" ht="20" x14ac:dyDescent="0.3">
      <c r="A5" s="78" t="s">
        <v>58</v>
      </c>
      <c r="B5" s="225"/>
      <c r="C5" s="579" t="str">
        <f>IF('Données de base'!C7=0,"",'Données de base'!C7)</f>
        <v/>
      </c>
      <c r="D5" s="579"/>
      <c r="E5" s="579"/>
      <c r="F5" s="17"/>
    </row>
    <row r="6" spans="1:9" ht="20.5" thickBot="1" x14ac:dyDescent="0.35">
      <c r="A6" s="22" t="s">
        <v>59</v>
      </c>
      <c r="B6" s="23"/>
      <c r="C6" s="580">
        <f>IF('Données de base'!C8=0,"",'Données de base'!C8)</f>
        <v>2017</v>
      </c>
      <c r="D6" s="580"/>
      <c r="E6" s="580"/>
      <c r="F6" s="17"/>
    </row>
    <row r="7" spans="1:9" ht="17.25" customHeight="1" x14ac:dyDescent="0.3">
      <c r="A7" s="14"/>
      <c r="B7" s="14"/>
      <c r="F7" s="17"/>
    </row>
    <row r="8" spans="1:9" ht="20.5" thickBot="1" x14ac:dyDescent="0.45">
      <c r="A8" s="24" t="s">
        <v>60</v>
      </c>
      <c r="B8" s="25"/>
      <c r="C8" s="24" t="s">
        <v>123</v>
      </c>
      <c r="D8" s="25"/>
      <c r="E8" s="25"/>
      <c r="F8" s="17"/>
      <c r="G8" s="24" t="s">
        <v>124</v>
      </c>
      <c r="H8" s="25"/>
      <c r="I8" s="25"/>
    </row>
    <row r="9" spans="1:9" ht="25" x14ac:dyDescent="0.25">
      <c r="A9" s="81"/>
      <c r="C9" s="80" t="s">
        <v>61</v>
      </c>
      <c r="D9" s="80" t="s">
        <v>62</v>
      </c>
      <c r="E9" s="80" t="s">
        <v>63</v>
      </c>
      <c r="F9" s="128"/>
      <c r="G9" s="80" t="s">
        <v>61</v>
      </c>
      <c r="H9" s="80" t="s">
        <v>62</v>
      </c>
      <c r="I9" s="80" t="s">
        <v>63</v>
      </c>
    </row>
    <row r="10" spans="1:9" ht="13" thickBot="1" x14ac:dyDescent="0.3">
      <c r="A10" s="81"/>
      <c r="C10" s="127">
        <f>+'Données de base'!C12</f>
        <v>2017</v>
      </c>
      <c r="D10" s="127">
        <f>+C10-1</f>
        <v>2016</v>
      </c>
      <c r="E10" s="127">
        <f>+C10-2</f>
        <v>2015</v>
      </c>
      <c r="F10" s="128"/>
      <c r="G10" s="127">
        <f>+C10</f>
        <v>2017</v>
      </c>
      <c r="H10" s="127">
        <f>+G10-1</f>
        <v>2016</v>
      </c>
      <c r="I10" s="127">
        <f>+G10-2</f>
        <v>2015</v>
      </c>
    </row>
    <row r="11" spans="1:9" ht="20.149999999999999" customHeight="1" x14ac:dyDescent="0.35">
      <c r="A11" s="82" t="s">
        <v>0</v>
      </c>
      <c r="B11" s="83"/>
      <c r="C11" s="27"/>
      <c r="D11" s="27"/>
      <c r="E11" s="27"/>
      <c r="G11" s="27"/>
      <c r="H11" s="27"/>
      <c r="I11" s="27"/>
    </row>
    <row r="12" spans="1:9" ht="20.149999999999999" customHeight="1" x14ac:dyDescent="0.3">
      <c r="A12" s="28" t="s">
        <v>64</v>
      </c>
      <c r="B12" s="29"/>
      <c r="C12" s="30"/>
      <c r="D12" s="30"/>
      <c r="E12" s="30"/>
      <c r="F12" s="26"/>
      <c r="G12" s="30"/>
      <c r="H12" s="30"/>
      <c r="I12" s="30"/>
    </row>
    <row r="13" spans="1:9" ht="20.149999999999999" customHeight="1" x14ac:dyDescent="0.3">
      <c r="A13" s="31" t="s">
        <v>65</v>
      </c>
      <c r="B13" s="32"/>
      <c r="C13" s="89"/>
      <c r="D13" s="89"/>
      <c r="E13" s="89"/>
      <c r="F13" s="26"/>
      <c r="G13" s="120"/>
      <c r="H13" s="120"/>
      <c r="I13" s="120"/>
    </row>
    <row r="14" spans="1:9" x14ac:dyDescent="0.25">
      <c r="A14" s="34">
        <v>400</v>
      </c>
      <c r="B14" s="35" t="s">
        <v>280</v>
      </c>
      <c r="C14" s="121"/>
      <c r="D14" s="37" t="s">
        <v>77</v>
      </c>
      <c r="E14" s="37" t="s">
        <v>77</v>
      </c>
      <c r="F14" s="243"/>
      <c r="G14" s="121" t="str">
        <f>+IF(C14-'Données de base'!C17=0,"juste",C14-'Données de base'!C17)</f>
        <v>juste</v>
      </c>
      <c r="H14" s="37" t="s">
        <v>77</v>
      </c>
      <c r="I14" s="37" t="s">
        <v>77</v>
      </c>
    </row>
    <row r="15" spans="1:9" x14ac:dyDescent="0.25">
      <c r="A15" s="38">
        <v>401</v>
      </c>
      <c r="B15" s="29" t="s">
        <v>281</v>
      </c>
      <c r="C15" s="122"/>
      <c r="D15" s="40" t="s">
        <v>77</v>
      </c>
      <c r="E15" s="40" t="s">
        <v>77</v>
      </c>
      <c r="F15" s="243"/>
      <c r="G15" s="122" t="str">
        <f>+IF(C15-'Données de base'!C18=0,"juste",C15-'Données de base'!C18)</f>
        <v>juste</v>
      </c>
      <c r="H15" s="40" t="s">
        <v>77</v>
      </c>
      <c r="I15" s="40" t="s">
        <v>77</v>
      </c>
    </row>
    <row r="16" spans="1:9" ht="20.149999999999999" customHeight="1" x14ac:dyDescent="0.35">
      <c r="A16" s="84" t="s">
        <v>66</v>
      </c>
      <c r="B16" s="85"/>
      <c r="C16" s="30"/>
      <c r="D16" s="30"/>
      <c r="E16" s="30"/>
      <c r="F16" s="243"/>
      <c r="G16" s="43"/>
      <c r="H16" s="43"/>
      <c r="I16" s="43"/>
    </row>
    <row r="17" spans="1:9" ht="20.149999999999999" customHeight="1" x14ac:dyDescent="0.3">
      <c r="A17" s="28" t="s">
        <v>64</v>
      </c>
      <c r="B17" s="29"/>
      <c r="C17" s="30"/>
      <c r="D17" s="30"/>
      <c r="E17" s="30"/>
      <c r="F17" s="243"/>
      <c r="G17" s="43"/>
      <c r="H17" s="43"/>
      <c r="I17" s="43"/>
    </row>
    <row r="18" spans="1:9" ht="20.149999999999999" customHeight="1" x14ac:dyDescent="0.3">
      <c r="A18" s="31" t="s">
        <v>67</v>
      </c>
      <c r="B18" s="32"/>
      <c r="C18" s="89"/>
      <c r="D18" s="89"/>
      <c r="E18" s="89"/>
      <c r="F18" s="243"/>
      <c r="G18" s="43"/>
      <c r="H18" s="43"/>
      <c r="I18" s="43"/>
    </row>
    <row r="19" spans="1:9" x14ac:dyDescent="0.25">
      <c r="A19" s="44" t="s">
        <v>1</v>
      </c>
      <c r="B19" s="45" t="s">
        <v>67</v>
      </c>
      <c r="C19" s="244"/>
      <c r="D19" s="245"/>
      <c r="E19" s="47" t="s">
        <v>77</v>
      </c>
      <c r="F19" s="243"/>
      <c r="G19" s="121" t="str">
        <f>+IF(C19-'Données de base'!C22=0,"juste",C19-'Données de base'!C22)</f>
        <v>juste</v>
      </c>
      <c r="H19" s="123" t="str">
        <f>+IF(D19-'Données de base'!D22=0,"juste",D19-'Données de base'!D22)</f>
        <v>juste</v>
      </c>
      <c r="I19" s="37" t="s">
        <v>77</v>
      </c>
    </row>
    <row r="20" spans="1:9" ht="12.75" customHeight="1" x14ac:dyDescent="0.25">
      <c r="A20" s="44" t="s">
        <v>2</v>
      </c>
      <c r="B20" s="48" t="s">
        <v>68</v>
      </c>
      <c r="C20" s="244"/>
      <c r="D20" s="47" t="s">
        <v>77</v>
      </c>
      <c r="E20" s="47" t="s">
        <v>77</v>
      </c>
      <c r="F20" s="62"/>
      <c r="G20" s="68" t="str">
        <f>+IF(C20-'Données de base'!C23=0,"juste",C20-'Données de base'!C23)</f>
        <v>juste</v>
      </c>
      <c r="H20" s="50" t="s">
        <v>77</v>
      </c>
      <c r="I20" s="50" t="s">
        <v>77</v>
      </c>
    </row>
    <row r="21" spans="1:9" ht="12.75" customHeight="1" x14ac:dyDescent="0.25">
      <c r="A21" s="44">
        <v>321</v>
      </c>
      <c r="B21" s="45" t="s">
        <v>69</v>
      </c>
      <c r="C21" s="244"/>
      <c r="D21" s="47" t="s">
        <v>77</v>
      </c>
      <c r="E21" s="47" t="s">
        <v>77</v>
      </c>
      <c r="F21" s="62"/>
      <c r="G21" s="68" t="str">
        <f>+IF(C21-'Données de base'!C24=0,"juste",C21-'Données de base'!C24)</f>
        <v>juste</v>
      </c>
      <c r="H21" s="50" t="s">
        <v>77</v>
      </c>
      <c r="I21" s="50" t="s">
        <v>77</v>
      </c>
    </row>
    <row r="22" spans="1:9" ht="12.75" customHeight="1" x14ac:dyDescent="0.25">
      <c r="A22" s="44">
        <v>322</v>
      </c>
      <c r="B22" s="45" t="s">
        <v>70</v>
      </c>
      <c r="C22" s="244"/>
      <c r="D22" s="47" t="s">
        <v>77</v>
      </c>
      <c r="E22" s="47" t="s">
        <v>77</v>
      </c>
      <c r="F22" s="62"/>
      <c r="G22" s="68" t="str">
        <f>+IF(C22-'Données de base'!C25=0,"juste",C22-'Données de base'!C25)</f>
        <v>juste</v>
      </c>
      <c r="H22" s="50" t="s">
        <v>77</v>
      </c>
      <c r="I22" s="50" t="s">
        <v>77</v>
      </c>
    </row>
    <row r="23" spans="1:9" ht="12.75" customHeight="1" x14ac:dyDescent="0.25">
      <c r="A23" s="44">
        <v>323</v>
      </c>
      <c r="B23" s="26" t="s">
        <v>71</v>
      </c>
      <c r="C23" s="244"/>
      <c r="D23" s="47" t="s">
        <v>77</v>
      </c>
      <c r="E23" s="47" t="s">
        <v>77</v>
      </c>
      <c r="F23" s="62"/>
      <c r="G23" s="68" t="str">
        <f>+IF(C23-'Données de base'!C26=0,"juste",C23-'Données de base'!C26)</f>
        <v>juste</v>
      </c>
      <c r="H23" s="50" t="s">
        <v>77</v>
      </c>
      <c r="I23" s="50" t="s">
        <v>77</v>
      </c>
    </row>
    <row r="24" spans="1:9" ht="12.75" customHeight="1" x14ac:dyDescent="0.25">
      <c r="A24" s="44">
        <v>33</v>
      </c>
      <c r="B24" s="48" t="s">
        <v>72</v>
      </c>
      <c r="C24" s="244"/>
      <c r="D24" s="245"/>
      <c r="E24" s="47" t="s">
        <v>77</v>
      </c>
      <c r="F24" s="62"/>
      <c r="G24" s="68" t="str">
        <f>+IF(C24-'Données de base'!C27=0,"juste",C24-'Données de base'!C27)</f>
        <v>juste</v>
      </c>
      <c r="H24" s="124" t="str">
        <f>+IF(D24-'Données de base'!D27=0,"juste",D24-'Données de base'!D27)</f>
        <v>juste</v>
      </c>
      <c r="I24" s="50" t="s">
        <v>77</v>
      </c>
    </row>
    <row r="25" spans="1:9" ht="12.75" customHeight="1" x14ac:dyDescent="0.25">
      <c r="A25" s="44" t="s">
        <v>3</v>
      </c>
      <c r="B25" s="48" t="s">
        <v>73</v>
      </c>
      <c r="C25" s="244"/>
      <c r="D25" s="245"/>
      <c r="E25" s="47" t="s">
        <v>77</v>
      </c>
      <c r="F25" s="62"/>
      <c r="G25" s="68" t="str">
        <f>+IF(C25-'Données de base'!C28=0,"juste",C25-'Données de base'!C28)</f>
        <v>juste</v>
      </c>
      <c r="H25" s="124" t="str">
        <f>+IF(D25-'Données de base'!D28=0,"juste",D25-'Données de base'!D28)</f>
        <v>juste</v>
      </c>
      <c r="I25" s="50" t="s">
        <v>77</v>
      </c>
    </row>
    <row r="26" spans="1:9" ht="12.75" customHeight="1" x14ac:dyDescent="0.25">
      <c r="A26" s="44">
        <v>331</v>
      </c>
      <c r="B26" s="48" t="s">
        <v>345</v>
      </c>
      <c r="C26" s="244"/>
      <c r="D26" s="245"/>
      <c r="E26" s="47"/>
      <c r="F26" s="62"/>
      <c r="G26" s="68" t="str">
        <f>+IF(C26-'Données de base'!C29=0,"juste",C26-'Données de base'!C29)</f>
        <v>juste</v>
      </c>
      <c r="H26" s="124" t="str">
        <f>+IF(D26-'Données de base'!D29=0,"juste",D26-'Données de base'!D29)</f>
        <v>juste</v>
      </c>
      <c r="I26" s="50"/>
    </row>
    <row r="27" spans="1:9" ht="12.75" customHeight="1" x14ac:dyDescent="0.25">
      <c r="A27" s="44">
        <v>332</v>
      </c>
      <c r="B27" s="48" t="s">
        <v>316</v>
      </c>
      <c r="C27" s="244"/>
      <c r="D27" s="245"/>
      <c r="E27" s="47"/>
      <c r="F27" s="62"/>
      <c r="G27" s="68" t="str">
        <f>+IF(C27-'Données de base'!C30=0,"juste",C27-'Données de base'!C30)</f>
        <v>juste</v>
      </c>
      <c r="H27" s="124" t="str">
        <f>+IF(D27-'Données de base'!D30=0,"juste",D27-'Données de base'!D30)</f>
        <v>juste</v>
      </c>
      <c r="I27" s="50"/>
    </row>
    <row r="28" spans="1:9" ht="12.75" customHeight="1" x14ac:dyDescent="0.25">
      <c r="A28" s="44">
        <v>333</v>
      </c>
      <c r="B28" s="48" t="s">
        <v>343</v>
      </c>
      <c r="C28" s="244"/>
      <c r="D28" s="245"/>
      <c r="E28" s="47"/>
      <c r="F28" s="62"/>
      <c r="G28" s="68" t="str">
        <f>+IF(C28-'Données de base'!C31=0,"juste",C28-'Données de base'!C31)</f>
        <v>juste</v>
      </c>
      <c r="H28" s="124" t="str">
        <f>+IF(D28-'Données de base'!D31=0,"juste",D28-'Données de base'!D31)</f>
        <v>juste</v>
      </c>
      <c r="I28" s="50"/>
    </row>
    <row r="29" spans="1:9" ht="12.75" customHeight="1" x14ac:dyDescent="0.25">
      <c r="A29" s="44">
        <v>37</v>
      </c>
      <c r="B29" s="26" t="s">
        <v>74</v>
      </c>
      <c r="C29" s="244"/>
      <c r="D29" s="245"/>
      <c r="E29" s="47" t="s">
        <v>77</v>
      </c>
      <c r="F29" s="62"/>
      <c r="G29" s="68" t="str">
        <f>+IF(C29-'Données de base'!C32=0,"juste",C29-'Données de base'!C32)</f>
        <v>juste</v>
      </c>
      <c r="H29" s="124" t="str">
        <f>+IF(D29-'Données de base'!D32=0,"juste",D29-'Données de base'!D32)</f>
        <v>juste</v>
      </c>
      <c r="I29" s="50" t="s">
        <v>77</v>
      </c>
    </row>
    <row r="30" spans="1:9" ht="12.75" customHeight="1" x14ac:dyDescent="0.25">
      <c r="A30" s="44" t="s">
        <v>4</v>
      </c>
      <c r="B30" s="48" t="s">
        <v>75</v>
      </c>
      <c r="C30" s="68"/>
      <c r="D30" s="245"/>
      <c r="E30" s="50" t="s">
        <v>77</v>
      </c>
      <c r="F30" s="62"/>
      <c r="G30" s="68" t="str">
        <f>+IF(C30-'Données de base'!C33=0,"juste",C30-'Données de base'!C33)</f>
        <v>juste</v>
      </c>
      <c r="H30" s="124" t="str">
        <f>+IF(D30-'Données de base'!D33=0,"juste",D30-'Données de base'!D33)</f>
        <v>juste</v>
      </c>
      <c r="I30" s="50" t="s">
        <v>77</v>
      </c>
    </row>
    <row r="31" spans="1:9" ht="12.75" customHeight="1" x14ac:dyDescent="0.25">
      <c r="A31" s="51" t="s">
        <v>5</v>
      </c>
      <c r="B31" s="52" t="s">
        <v>76</v>
      </c>
      <c r="C31" s="122"/>
      <c r="D31" s="245"/>
      <c r="E31" s="40" t="s">
        <v>77</v>
      </c>
      <c r="F31" s="62"/>
      <c r="G31" s="122" t="str">
        <f>+IF(C31-'Données de base'!C34=0,"juste",C31-'Données de base'!C34)</f>
        <v>juste</v>
      </c>
      <c r="H31" s="125" t="str">
        <f>+IF(D31-'Données de base'!D34=0,"juste",D31-'Données de base'!D34)</f>
        <v>juste</v>
      </c>
      <c r="I31" s="40" t="s">
        <v>77</v>
      </c>
    </row>
    <row r="32" spans="1:9" s="129" customFormat="1" ht="20.149999999999999" customHeight="1" x14ac:dyDescent="0.3">
      <c r="A32" s="31" t="s">
        <v>65</v>
      </c>
      <c r="B32" s="53"/>
      <c r="C32" s="89"/>
      <c r="D32" s="89"/>
      <c r="E32" s="89"/>
      <c r="F32" s="62"/>
      <c r="G32" s="43"/>
      <c r="H32" s="43"/>
      <c r="I32" s="43"/>
    </row>
    <row r="33" spans="1:14" x14ac:dyDescent="0.25">
      <c r="A33" s="44" t="s">
        <v>6</v>
      </c>
      <c r="B33" s="54" t="s">
        <v>65</v>
      </c>
      <c r="C33" s="244"/>
      <c r="D33" s="47" t="s">
        <v>77</v>
      </c>
      <c r="E33" s="47" t="s">
        <v>77</v>
      </c>
      <c r="F33" s="62"/>
      <c r="G33" s="121" t="str">
        <f>+IF(C33-'Données de base'!C36=0,"juste",C33-'Données de base'!C36)</f>
        <v>juste</v>
      </c>
      <c r="H33" s="37" t="s">
        <v>77</v>
      </c>
      <c r="I33" s="37" t="s">
        <v>77</v>
      </c>
    </row>
    <row r="34" spans="1:14" x14ac:dyDescent="0.25">
      <c r="A34" s="44">
        <v>40</v>
      </c>
      <c r="B34" s="54" t="s">
        <v>137</v>
      </c>
      <c r="C34" s="244"/>
      <c r="D34" s="47" t="s">
        <v>77</v>
      </c>
      <c r="E34" s="47" t="s">
        <v>77</v>
      </c>
      <c r="F34" s="62"/>
      <c r="G34" s="121" t="str">
        <f>+IF(C34-'Données de base'!C37=0,"juste",C34-'Données de base'!C37)</f>
        <v>juste</v>
      </c>
      <c r="H34" s="37" t="s">
        <v>77</v>
      </c>
      <c r="I34" s="37" t="s">
        <v>77</v>
      </c>
    </row>
    <row r="35" spans="1:14" x14ac:dyDescent="0.25">
      <c r="A35" s="44">
        <v>400</v>
      </c>
      <c r="B35" s="26" t="s">
        <v>78</v>
      </c>
      <c r="C35" s="244"/>
      <c r="D35" s="47" t="s">
        <v>77</v>
      </c>
      <c r="E35" s="47" t="s">
        <v>77</v>
      </c>
      <c r="F35" s="62"/>
      <c r="G35" s="68" t="str">
        <f>+IF(C35-'Données de base'!C38=0,"juste",C35-'Données de base'!C38)</f>
        <v>juste</v>
      </c>
      <c r="H35" s="50" t="s">
        <v>77</v>
      </c>
      <c r="I35" s="50" t="s">
        <v>77</v>
      </c>
    </row>
    <row r="36" spans="1:14" x14ac:dyDescent="0.25">
      <c r="A36" s="44">
        <v>401</v>
      </c>
      <c r="B36" s="26" t="s">
        <v>79</v>
      </c>
      <c r="C36" s="244"/>
      <c r="D36" s="47" t="s">
        <v>77</v>
      </c>
      <c r="E36" s="47" t="s">
        <v>77</v>
      </c>
      <c r="F36" s="62"/>
      <c r="G36" s="68" t="str">
        <f>+IF(C36-'Données de base'!C39=0,"juste",C36-'Données de base'!C39)</f>
        <v>juste</v>
      </c>
      <c r="H36" s="50" t="s">
        <v>77</v>
      </c>
      <c r="I36" s="50" t="s">
        <v>77</v>
      </c>
    </row>
    <row r="37" spans="1:14" x14ac:dyDescent="0.25">
      <c r="A37" s="44">
        <v>402</v>
      </c>
      <c r="B37" s="26" t="s">
        <v>80</v>
      </c>
      <c r="C37" s="244"/>
      <c r="D37" s="47" t="s">
        <v>77</v>
      </c>
      <c r="E37" s="47" t="s">
        <v>77</v>
      </c>
      <c r="F37" s="62"/>
      <c r="G37" s="68" t="str">
        <f>+IF(C37-'Données de base'!C40=0,"juste",C37-'Données de base'!C40)</f>
        <v>juste</v>
      </c>
      <c r="H37" s="50" t="s">
        <v>77</v>
      </c>
      <c r="I37" s="50" t="s">
        <v>77</v>
      </c>
    </row>
    <row r="38" spans="1:14" x14ac:dyDescent="0.25">
      <c r="A38" s="44">
        <v>403</v>
      </c>
      <c r="B38" s="26" t="s">
        <v>81</v>
      </c>
      <c r="C38" s="244"/>
      <c r="D38" s="47" t="s">
        <v>77</v>
      </c>
      <c r="E38" s="47" t="s">
        <v>77</v>
      </c>
      <c r="F38" s="62"/>
      <c r="G38" s="68" t="str">
        <f>+IF(C38-'Données de base'!C41=0,"juste",C38-'Données de base'!C41)</f>
        <v>juste</v>
      </c>
      <c r="H38" s="50" t="s">
        <v>77</v>
      </c>
      <c r="I38" s="50" t="s">
        <v>77</v>
      </c>
    </row>
    <row r="39" spans="1:14" x14ac:dyDescent="0.25">
      <c r="A39" s="44">
        <v>404</v>
      </c>
      <c r="B39" s="26" t="s">
        <v>82</v>
      </c>
      <c r="C39" s="244"/>
      <c r="D39" s="47" t="s">
        <v>77</v>
      </c>
      <c r="E39" s="47" t="s">
        <v>77</v>
      </c>
      <c r="F39" s="62"/>
      <c r="G39" s="68" t="str">
        <f>+IF(C39-'Données de base'!C42=0,"juste",C39-'Données de base'!C42)</f>
        <v>juste</v>
      </c>
      <c r="H39" s="50" t="s">
        <v>77</v>
      </c>
      <c r="I39" s="50" t="s">
        <v>77</v>
      </c>
    </row>
    <row r="40" spans="1:14" x14ac:dyDescent="0.25">
      <c r="A40" s="44">
        <v>420</v>
      </c>
      <c r="B40" s="26" t="s">
        <v>83</v>
      </c>
      <c r="C40" s="244"/>
      <c r="D40" s="47" t="s">
        <v>77</v>
      </c>
      <c r="E40" s="47" t="s">
        <v>77</v>
      </c>
      <c r="F40" s="62"/>
      <c r="G40" s="68" t="str">
        <f>+IF(C40-'Données de base'!C43=0,"juste",C40-'Données de base'!C43)</f>
        <v>juste</v>
      </c>
      <c r="H40" s="50" t="s">
        <v>77</v>
      </c>
      <c r="I40" s="50" t="s">
        <v>77</v>
      </c>
    </row>
    <row r="41" spans="1:14" x14ac:dyDescent="0.25">
      <c r="A41" s="44">
        <v>421</v>
      </c>
      <c r="B41" s="26" t="s">
        <v>84</v>
      </c>
      <c r="C41" s="244"/>
      <c r="D41" s="47" t="s">
        <v>77</v>
      </c>
      <c r="E41" s="47" t="s">
        <v>77</v>
      </c>
      <c r="F41" s="62"/>
      <c r="G41" s="68" t="str">
        <f>+IF(C41-'Données de base'!C44=0,"juste",C41-'Données de base'!C44)</f>
        <v>juste</v>
      </c>
      <c r="H41" s="50" t="s">
        <v>77</v>
      </c>
      <c r="I41" s="50" t="s">
        <v>77</v>
      </c>
    </row>
    <row r="42" spans="1:14" x14ac:dyDescent="0.25">
      <c r="A42" s="44">
        <v>422</v>
      </c>
      <c r="B42" s="26" t="s">
        <v>85</v>
      </c>
      <c r="C42" s="244"/>
      <c r="D42" s="47" t="s">
        <v>77</v>
      </c>
      <c r="E42" s="47" t="s">
        <v>77</v>
      </c>
      <c r="F42" s="62"/>
      <c r="G42" s="68" t="str">
        <f>+IF(C42-'Données de base'!C45=0,"juste",C42-'Données de base'!C45)</f>
        <v>juste</v>
      </c>
      <c r="H42" s="50" t="s">
        <v>77</v>
      </c>
      <c r="I42" s="50" t="s">
        <v>77</v>
      </c>
    </row>
    <row r="43" spans="1:14" x14ac:dyDescent="0.25">
      <c r="A43" s="44">
        <v>423</v>
      </c>
      <c r="B43" s="26" t="s">
        <v>86</v>
      </c>
      <c r="C43" s="244"/>
      <c r="D43" s="47" t="s">
        <v>77</v>
      </c>
      <c r="E43" s="47" t="s">
        <v>77</v>
      </c>
      <c r="F43" s="62"/>
      <c r="G43" s="68" t="str">
        <f>+IF(C43-'Données de base'!C46=0,"juste",C43-'Données de base'!C46)</f>
        <v>juste</v>
      </c>
      <c r="H43" s="50" t="s">
        <v>77</v>
      </c>
      <c r="I43" s="50" t="s">
        <v>77</v>
      </c>
    </row>
    <row r="44" spans="1:14" x14ac:dyDescent="0.25">
      <c r="A44" s="44" t="s">
        <v>7</v>
      </c>
      <c r="B44" s="26" t="s">
        <v>87</v>
      </c>
      <c r="C44" s="244"/>
      <c r="D44" s="47" t="s">
        <v>77</v>
      </c>
      <c r="E44" s="47" t="s">
        <v>77</v>
      </c>
      <c r="F44" s="62"/>
      <c r="G44" s="68" t="str">
        <f>+IF(C44-'Données de base'!C47=0,"juste",C44-'Données de base'!C47)</f>
        <v>juste</v>
      </c>
      <c r="H44" s="50" t="s">
        <v>77</v>
      </c>
      <c r="I44" s="50" t="s">
        <v>77</v>
      </c>
      <c r="K44" s="26"/>
      <c r="L44" s="26"/>
      <c r="M44" s="26"/>
      <c r="N44" s="26"/>
    </row>
    <row r="45" spans="1:14" x14ac:dyDescent="0.25">
      <c r="A45" s="44" t="s">
        <v>8</v>
      </c>
      <c r="B45" s="54" t="s">
        <v>88</v>
      </c>
      <c r="C45" s="244"/>
      <c r="D45" s="47" t="s">
        <v>77</v>
      </c>
      <c r="E45" s="47" t="s">
        <v>77</v>
      </c>
      <c r="F45" s="243"/>
      <c r="G45" s="68" t="str">
        <f>+IF(C45-'Données de base'!C48=0,"juste",C45-'Données de base'!C48)</f>
        <v>juste</v>
      </c>
      <c r="H45" s="50" t="s">
        <v>77</v>
      </c>
      <c r="I45" s="50" t="s">
        <v>77</v>
      </c>
      <c r="J45" s="26"/>
      <c r="K45" s="26"/>
      <c r="L45" s="26"/>
      <c r="M45" s="26"/>
      <c r="N45" s="26"/>
    </row>
    <row r="46" spans="1:14" x14ac:dyDescent="0.25">
      <c r="A46" s="51" t="s">
        <v>9</v>
      </c>
      <c r="B46" s="55" t="s">
        <v>76</v>
      </c>
      <c r="C46" s="122"/>
      <c r="D46" s="40" t="s">
        <v>77</v>
      </c>
      <c r="E46" s="40" t="s">
        <v>77</v>
      </c>
      <c r="F46" s="243"/>
      <c r="G46" s="122" t="str">
        <f>+IF(C46-'Données de base'!C49=0,"juste",C46-'Données de base'!C49)</f>
        <v>juste</v>
      </c>
      <c r="H46" s="40" t="s">
        <v>77</v>
      </c>
      <c r="I46" s="40" t="s">
        <v>77</v>
      </c>
      <c r="J46" s="26"/>
      <c r="K46" s="26"/>
      <c r="L46" s="26"/>
      <c r="M46" s="26"/>
      <c r="N46" s="26"/>
    </row>
    <row r="47" spans="1:14" ht="20.149999999999999" customHeight="1" x14ac:dyDescent="0.3">
      <c r="A47" s="28" t="s">
        <v>89</v>
      </c>
      <c r="B47" s="28"/>
      <c r="C47" s="30"/>
      <c r="D47" s="30"/>
      <c r="E47" s="30"/>
      <c r="F47" s="75"/>
      <c r="G47" s="43"/>
      <c r="H47" s="43"/>
      <c r="I47" s="43"/>
      <c r="J47" s="58"/>
      <c r="K47" s="26"/>
      <c r="L47" s="26"/>
      <c r="M47" s="26"/>
      <c r="N47" s="26"/>
    </row>
    <row r="48" spans="1:14" ht="20.149999999999999" customHeight="1" x14ac:dyDescent="0.3">
      <c r="A48" s="31" t="s">
        <v>90</v>
      </c>
      <c r="C48" s="126"/>
      <c r="D48" s="89"/>
      <c r="E48" s="89"/>
      <c r="F48" s="243"/>
      <c r="G48" s="43"/>
      <c r="H48" s="43"/>
      <c r="I48" s="43"/>
      <c r="J48" s="26"/>
      <c r="K48" s="26"/>
      <c r="L48" s="26"/>
      <c r="M48" s="26"/>
      <c r="N48" s="26"/>
    </row>
    <row r="49" spans="1:14" x14ac:dyDescent="0.25">
      <c r="A49" s="44">
        <v>50</v>
      </c>
      <c r="B49" s="57" t="s">
        <v>91</v>
      </c>
      <c r="C49" s="121"/>
      <c r="D49" s="124"/>
      <c r="E49" s="239"/>
      <c r="F49" s="243"/>
      <c r="G49" s="121" t="str">
        <f>+IF(C49-'Données de base'!C52=0,"juste",C49-'Données de base'!C52)</f>
        <v>juste</v>
      </c>
      <c r="H49" s="123" t="str">
        <f>+IF(D49-'Données de base'!D52=0,"juste",D49-'Données de base'!D52)</f>
        <v>juste</v>
      </c>
      <c r="I49" s="123" t="str">
        <f>+IF(E49-'Données de base'!E52=0,"juste",E49-'Données de base'!E52)</f>
        <v>juste</v>
      </c>
      <c r="J49" s="26"/>
      <c r="K49" s="26"/>
      <c r="L49" s="26"/>
      <c r="M49" s="26"/>
      <c r="N49" s="26"/>
    </row>
    <row r="50" spans="1:14" x14ac:dyDescent="0.25">
      <c r="A50" s="44">
        <v>52</v>
      </c>
      <c r="B50" s="54" t="s">
        <v>92</v>
      </c>
      <c r="C50" s="68"/>
      <c r="D50" s="124"/>
      <c r="E50" s="124"/>
      <c r="F50" s="243"/>
      <c r="G50" s="68" t="str">
        <f>+IF(C50-'Données de base'!C53=0,"juste",C50-'Données de base'!C53)</f>
        <v>juste</v>
      </c>
      <c r="H50" s="124" t="str">
        <f>+IF(D50-'Données de base'!D53=0,"juste",D50-'Données de base'!D53)</f>
        <v>juste</v>
      </c>
      <c r="I50" s="124" t="str">
        <f>+IF(E50-'Données de base'!E53=0,"juste",E50-'Données de base'!E53)</f>
        <v>juste</v>
      </c>
      <c r="J50" s="26"/>
      <c r="K50" s="26"/>
      <c r="L50" s="26"/>
      <c r="M50" s="26"/>
      <c r="N50" s="26"/>
    </row>
    <row r="51" spans="1:14" x14ac:dyDescent="0.25">
      <c r="A51" s="44">
        <v>56</v>
      </c>
      <c r="B51" s="54" t="s">
        <v>93</v>
      </c>
      <c r="C51" s="68"/>
      <c r="D51" s="124"/>
      <c r="E51" s="124"/>
      <c r="F51" s="75"/>
      <c r="G51" s="68" t="str">
        <f>+IF(C51-'Données de base'!C54=0,"juste",C51-'Données de base'!C54)</f>
        <v>juste</v>
      </c>
      <c r="H51" s="124" t="str">
        <f>+IF(D51-'Données de base'!D54=0,"juste",D51-'Données de base'!D54)</f>
        <v>juste</v>
      </c>
      <c r="I51" s="124" t="str">
        <f>+IF(E51-'Données de base'!E54=0,"juste",E51-'Données de base'!E54)</f>
        <v>juste</v>
      </c>
      <c r="J51" s="26"/>
      <c r="K51" s="26"/>
      <c r="L51" s="26"/>
      <c r="M51" s="26"/>
      <c r="N51" s="26"/>
    </row>
    <row r="52" spans="1:14" x14ac:dyDescent="0.25">
      <c r="A52" s="44">
        <v>57</v>
      </c>
      <c r="B52" s="54" t="s">
        <v>74</v>
      </c>
      <c r="C52" s="68"/>
      <c r="D52" s="245"/>
      <c r="E52" s="245"/>
      <c r="F52" s="243"/>
      <c r="G52" s="68" t="str">
        <f>+IF(C52-'Données de base'!C55=0,"juste",C52-'Données de base'!C55)</f>
        <v>juste</v>
      </c>
      <c r="H52" s="124" t="str">
        <f>+IF(D52-'Données de base'!D55=0,"juste",D52-'Données de base'!D55)</f>
        <v>juste</v>
      </c>
      <c r="I52" s="124" t="str">
        <f>+IF(E52-'Données de base'!E55=0,"juste",E52-'Données de base'!E55)</f>
        <v>juste</v>
      </c>
      <c r="J52" s="26"/>
    </row>
    <row r="53" spans="1:14" x14ac:dyDescent="0.25">
      <c r="A53" s="44">
        <v>58</v>
      </c>
      <c r="B53" s="54" t="s">
        <v>94</v>
      </c>
      <c r="C53" s="122"/>
      <c r="D53" s="125"/>
      <c r="E53" s="125"/>
      <c r="F53" s="62"/>
      <c r="G53" s="122" t="str">
        <f>+IF(C53-'Données de base'!C56=0,"juste",C53-'Données de base'!C56)</f>
        <v>juste</v>
      </c>
      <c r="H53" s="125" t="str">
        <f>+IF(D53-'Données de base'!D56=0,"juste",D53-'Données de base'!D56)</f>
        <v>juste</v>
      </c>
      <c r="I53" s="125" t="str">
        <f>+IF(E53-'Données de base'!E56=0,"juste",E53-'Données de base'!E56)</f>
        <v>juste</v>
      </c>
    </row>
    <row r="54" spans="1:14" x14ac:dyDescent="0.25">
      <c r="A54" s="60"/>
      <c r="B54" s="61" t="s">
        <v>286</v>
      </c>
      <c r="C54" s="122">
        <f>SUM(C49:C53)</f>
        <v>0</v>
      </c>
      <c r="D54" s="245">
        <f>SUM(D49:D53)</f>
        <v>0</v>
      </c>
      <c r="E54" s="245">
        <f>SUM(E49:E53)</f>
        <v>0</v>
      </c>
      <c r="F54" s="62"/>
      <c r="G54" s="122" t="str">
        <f>+IF(C54-'Données de base'!C57=0,"juste",C54-'Données de base'!C57)</f>
        <v>juste</v>
      </c>
      <c r="H54" s="125" t="str">
        <f>+IF(D54-'Données de base'!D57=0,"juste",D54-'Données de base'!D57)</f>
        <v>juste</v>
      </c>
      <c r="I54" s="125" t="str">
        <f>+IF(E54-'Données de base'!E57=0,"juste",E54-'Données de base'!E57)</f>
        <v>juste</v>
      </c>
    </row>
    <row r="55" spans="1:14" ht="20.149999999999999" customHeight="1" x14ac:dyDescent="0.3">
      <c r="A55" s="31" t="s">
        <v>95</v>
      </c>
      <c r="C55" s="89"/>
      <c r="D55" s="89"/>
      <c r="E55" s="89"/>
      <c r="F55" s="62"/>
      <c r="G55" s="43"/>
      <c r="H55" s="43"/>
      <c r="I55" s="43"/>
    </row>
    <row r="56" spans="1:14" x14ac:dyDescent="0.25">
      <c r="A56" s="44">
        <v>60</v>
      </c>
      <c r="B56" s="57" t="s">
        <v>96</v>
      </c>
      <c r="C56" s="121"/>
      <c r="D56" s="245"/>
      <c r="E56" s="245"/>
      <c r="F56" s="62"/>
      <c r="G56" s="121" t="str">
        <f>+IF(C56-'Données de base'!C59=0,"juste",C56-'Données de base'!C59)</f>
        <v>juste</v>
      </c>
      <c r="H56" s="123" t="str">
        <f>+IF(D56-'Données de base'!D59=0,"juste",D56-'Données de base'!D59)</f>
        <v>juste</v>
      </c>
      <c r="I56" s="123" t="str">
        <f>+IF(E56-'Données de base'!E59=0,"juste",E56-'Données de base'!E59)</f>
        <v>juste</v>
      </c>
    </row>
    <row r="57" spans="1:14" x14ac:dyDescent="0.25">
      <c r="A57" s="44">
        <v>61</v>
      </c>
      <c r="B57" s="54" t="s">
        <v>97</v>
      </c>
      <c r="C57" s="68"/>
      <c r="D57" s="245"/>
      <c r="E57" s="240"/>
      <c r="F57" s="62"/>
      <c r="G57" s="68" t="str">
        <f>+IF(C57-'Données de base'!C60=0,"juste",C57-'Données de base'!C60)</f>
        <v>juste</v>
      </c>
      <c r="H57" s="124" t="str">
        <f>+IF(D57-'Données de base'!D60=0,"juste",D57-'Données de base'!D60)</f>
        <v>juste</v>
      </c>
      <c r="I57" s="124" t="str">
        <f>+IF(E57-'Données de base'!E60=0,"juste",E57-'Données de base'!E60)</f>
        <v>juste</v>
      </c>
    </row>
    <row r="58" spans="1:14" x14ac:dyDescent="0.25">
      <c r="A58" s="44">
        <v>62</v>
      </c>
      <c r="B58" s="287" t="s">
        <v>98</v>
      </c>
      <c r="C58" s="68"/>
      <c r="D58" s="245"/>
      <c r="E58" s="245"/>
      <c r="F58" s="62"/>
      <c r="G58" s="68" t="str">
        <f>+IF(C58-'Données de base'!C61=0,"juste",C58-'Données de base'!C61)</f>
        <v>juste</v>
      </c>
      <c r="H58" s="124" t="str">
        <f>+IF(D58-'Données de base'!D61=0,"juste",D58-'Données de base'!D61)</f>
        <v>juste</v>
      </c>
      <c r="I58" s="124" t="str">
        <f>+IF(E58-'Données de base'!E61=0,"juste",E58-'Données de base'!E61)</f>
        <v>juste</v>
      </c>
    </row>
    <row r="59" spans="1:14" x14ac:dyDescent="0.25">
      <c r="A59" s="44">
        <v>63</v>
      </c>
      <c r="B59" s="54" t="s">
        <v>99</v>
      </c>
      <c r="C59" s="68"/>
      <c r="D59" s="245"/>
      <c r="E59" s="245"/>
      <c r="F59" s="62"/>
      <c r="G59" s="68" t="str">
        <f>+IF(C59-'Données de base'!C62=0,"juste",C59-'Données de base'!C62)</f>
        <v>juste</v>
      </c>
      <c r="H59" s="124" t="str">
        <f>+IF(D59-'Données de base'!D62=0,"juste",D59-'Données de base'!D62)</f>
        <v>juste</v>
      </c>
      <c r="I59" s="124" t="str">
        <f>+IF(E59-'Données de base'!E62=0,"juste",E59-'Données de base'!E62)</f>
        <v>juste</v>
      </c>
    </row>
    <row r="60" spans="1:14" x14ac:dyDescent="0.25">
      <c r="A60" s="44">
        <v>64</v>
      </c>
      <c r="B60" s="54" t="s">
        <v>100</v>
      </c>
      <c r="C60" s="68"/>
      <c r="D60" s="245"/>
      <c r="E60" s="245"/>
      <c r="F60" s="62"/>
      <c r="G60" s="68" t="str">
        <f>+IF(C60-'Données de base'!C63=0,"juste",C60-'Données de base'!C63)</f>
        <v>juste</v>
      </c>
      <c r="H60" s="124" t="str">
        <f>+IF(D60-'Données de base'!D63=0,"juste",D60-'Données de base'!D63)</f>
        <v>juste</v>
      </c>
      <c r="I60" s="124" t="str">
        <f>+IF(E60-'Données de base'!E63=0,"juste",E60-'Données de base'!E63)</f>
        <v>juste</v>
      </c>
    </row>
    <row r="61" spans="1:14" x14ac:dyDescent="0.25">
      <c r="A61" s="44">
        <v>66</v>
      </c>
      <c r="B61" s="54" t="s">
        <v>101</v>
      </c>
      <c r="C61" s="68"/>
      <c r="D61" s="245"/>
      <c r="E61" s="245"/>
      <c r="F61" s="62"/>
      <c r="G61" s="68" t="str">
        <f>+IF(C61-'Données de base'!C64=0,"juste",C61-'Données de base'!C64)</f>
        <v>juste</v>
      </c>
      <c r="H61" s="124" t="str">
        <f>+IF(D61-'Données de base'!D64=0,"juste",D61-'Données de base'!D64)</f>
        <v>juste</v>
      </c>
      <c r="I61" s="124" t="str">
        <f>+IF(E61-'Données de base'!E64=0,"juste",E61-'Données de base'!E64)</f>
        <v>juste</v>
      </c>
    </row>
    <row r="62" spans="1:14" x14ac:dyDescent="0.25">
      <c r="A62" s="44">
        <v>67</v>
      </c>
      <c r="B62" s="54" t="s">
        <v>87</v>
      </c>
      <c r="C62" s="122"/>
      <c r="D62" s="125"/>
      <c r="E62" s="125"/>
      <c r="F62" s="62"/>
      <c r="G62" s="68" t="str">
        <f>+IF(C62-'Données de base'!C65=0,"juste",C62-'Données de base'!C65)</f>
        <v>juste</v>
      </c>
      <c r="H62" s="124" t="str">
        <f>+IF(D62-'Données de base'!D65=0,"juste",D62-'Données de base'!D65)</f>
        <v>juste</v>
      </c>
      <c r="I62" s="124" t="str">
        <f>+IF(E62-'Données de base'!E65=0,"juste",E62-'Données de base'!E65)</f>
        <v>juste</v>
      </c>
    </row>
    <row r="63" spans="1:14" x14ac:dyDescent="0.25">
      <c r="A63" s="60"/>
      <c r="B63" s="61" t="s">
        <v>102</v>
      </c>
      <c r="C63" s="122">
        <f>SUM(C56:C62)</f>
        <v>0</v>
      </c>
      <c r="D63" s="245">
        <f>SUM(D56:D62)</f>
        <v>0</v>
      </c>
      <c r="E63" s="245">
        <f>SUM(E56:E62)</f>
        <v>0</v>
      </c>
      <c r="F63" s="62"/>
      <c r="G63" s="246" t="str">
        <f>+IF(C63-'Données de base'!C66=0,"juste",C63-'Données de base'!C66)</f>
        <v>juste</v>
      </c>
      <c r="H63" s="247" t="str">
        <f>+IF(D63-'Données de base'!D66=0,"juste",D63-'Données de base'!D66)</f>
        <v>juste</v>
      </c>
      <c r="I63" s="247" t="str">
        <f>+IF(E63-'Données de base'!E66=0,"juste",E63-'Données de base'!E66)</f>
        <v>juste</v>
      </c>
    </row>
    <row r="64" spans="1:14" ht="20.149999999999999" customHeight="1" x14ac:dyDescent="0.3">
      <c r="A64" s="63" t="s">
        <v>103</v>
      </c>
      <c r="B64" s="53"/>
      <c r="C64" s="89"/>
      <c r="D64" s="89"/>
      <c r="E64" s="89"/>
      <c r="F64" s="62"/>
      <c r="G64" s="43"/>
      <c r="H64" s="43"/>
      <c r="I64" s="43"/>
    </row>
    <row r="65" spans="1:9" ht="20.149999999999999" customHeight="1" x14ac:dyDescent="0.3">
      <c r="A65" s="64" t="s">
        <v>104</v>
      </c>
      <c r="B65" s="65"/>
      <c r="C65" s="30"/>
      <c r="D65" s="30"/>
      <c r="E65" s="30"/>
      <c r="F65" s="62"/>
      <c r="G65" s="43"/>
      <c r="H65" s="43"/>
      <c r="I65" s="43"/>
    </row>
    <row r="66" spans="1:9" x14ac:dyDescent="0.25">
      <c r="A66" s="44">
        <v>10</v>
      </c>
      <c r="B66" s="26" t="s">
        <v>105</v>
      </c>
      <c r="C66" s="68"/>
      <c r="D66" s="245"/>
      <c r="E66" s="47" t="s">
        <v>77</v>
      </c>
      <c r="F66" s="62"/>
      <c r="G66" s="121" t="str">
        <f>+IF(C66-'Données de base'!C69=0,"juste",C66-'Données de base'!C69)</f>
        <v>juste</v>
      </c>
      <c r="H66" s="123" t="str">
        <f>+IF(D66-'Données de base'!D69=0,"juste",D66-'Données de base'!D69)</f>
        <v>juste</v>
      </c>
      <c r="I66" s="37" t="s">
        <v>77</v>
      </c>
    </row>
    <row r="67" spans="1:9" x14ac:dyDescent="0.25">
      <c r="A67" s="44">
        <v>11</v>
      </c>
      <c r="B67" s="26" t="s">
        <v>106</v>
      </c>
      <c r="C67" s="68"/>
      <c r="D67" s="245"/>
      <c r="E67" s="47" t="s">
        <v>77</v>
      </c>
      <c r="F67" s="62"/>
      <c r="G67" s="68" t="str">
        <f>+IF(C67-'Données de base'!C70=0,"juste",C67-'Données de base'!C70)</f>
        <v>juste</v>
      </c>
      <c r="H67" s="124" t="str">
        <f>+IF(D67-'Données de base'!D70=0,"juste",D67-'Données de base'!D70)</f>
        <v>juste</v>
      </c>
      <c r="I67" s="50" t="s">
        <v>77</v>
      </c>
    </row>
    <row r="68" spans="1:9" x14ac:dyDescent="0.25">
      <c r="A68" s="44">
        <v>12</v>
      </c>
      <c r="B68" s="26" t="s">
        <v>107</v>
      </c>
      <c r="C68" s="68"/>
      <c r="D68" s="245"/>
      <c r="E68" s="47" t="s">
        <v>77</v>
      </c>
      <c r="F68" s="62"/>
      <c r="G68" s="68" t="str">
        <f>+IF(C68-'Données de base'!C71=0,"juste",C68-'Données de base'!C71)</f>
        <v>juste</v>
      </c>
      <c r="H68" s="124" t="str">
        <f>+IF(D68-'Données de base'!D71=0,"juste",D68-'Données de base'!D71)</f>
        <v>juste</v>
      </c>
      <c r="I68" s="50" t="s">
        <v>77</v>
      </c>
    </row>
    <row r="69" spans="1:9" x14ac:dyDescent="0.25">
      <c r="A69" s="44">
        <v>13</v>
      </c>
      <c r="B69" s="26" t="s">
        <v>108</v>
      </c>
      <c r="C69" s="68"/>
      <c r="D69" s="245"/>
      <c r="E69" s="47" t="s">
        <v>77</v>
      </c>
      <c r="F69" s="62"/>
      <c r="G69" s="68" t="str">
        <f>+IF(C69-'Données de base'!C72=0,"juste",C69-'Données de base'!C72)</f>
        <v>juste</v>
      </c>
      <c r="H69" s="124" t="str">
        <f>+IF(D69-'Données de base'!D72=0,"juste",D69-'Données de base'!D72)</f>
        <v>juste</v>
      </c>
      <c r="I69" s="50" t="s">
        <v>77</v>
      </c>
    </row>
    <row r="70" spans="1:9" x14ac:dyDescent="0.25">
      <c r="A70" s="51">
        <v>19</v>
      </c>
      <c r="B70" s="29" t="s">
        <v>109</v>
      </c>
      <c r="C70" s="122"/>
      <c r="D70" s="125"/>
      <c r="E70" s="40" t="s">
        <v>77</v>
      </c>
      <c r="F70" s="62"/>
      <c r="G70" s="122" t="str">
        <f>+IF(C70-'Données de base'!C73=0,"juste",C70-'Données de base'!C73)</f>
        <v>juste</v>
      </c>
      <c r="H70" s="125" t="str">
        <f>+IF(D70-'Données de base'!D73=0,"juste",D70-'Données de base'!D73)</f>
        <v>juste</v>
      </c>
      <c r="I70" s="40" t="s">
        <v>77</v>
      </c>
    </row>
    <row r="71" spans="1:9" ht="20.149999999999999" customHeight="1" x14ac:dyDescent="0.3">
      <c r="A71" s="64" t="s">
        <v>110</v>
      </c>
      <c r="B71" s="65"/>
      <c r="C71" s="30"/>
      <c r="D71" s="30"/>
      <c r="E71" s="248"/>
      <c r="F71" s="62"/>
      <c r="G71" s="43"/>
      <c r="H71" s="43"/>
      <c r="I71" s="249"/>
    </row>
    <row r="72" spans="1:9" x14ac:dyDescent="0.25">
      <c r="A72" s="44">
        <v>20</v>
      </c>
      <c r="B72" s="26" t="s">
        <v>111</v>
      </c>
      <c r="C72" s="68"/>
      <c r="D72" s="245"/>
      <c r="E72" s="47" t="s">
        <v>77</v>
      </c>
      <c r="F72" s="62"/>
      <c r="G72" s="121" t="str">
        <f>+IF(C72-'Données de base'!C75=0,"juste",C72-'Données de base'!C75)</f>
        <v>juste</v>
      </c>
      <c r="H72" s="123" t="str">
        <f>+IF(D72-'Données de base'!D75=0,"juste",D72-'Données de base'!D75)</f>
        <v>juste</v>
      </c>
      <c r="I72" s="37" t="s">
        <v>77</v>
      </c>
    </row>
    <row r="73" spans="1:9" x14ac:dyDescent="0.25">
      <c r="A73" s="44">
        <v>21</v>
      </c>
      <c r="B73" s="45" t="s">
        <v>69</v>
      </c>
      <c r="C73" s="68"/>
      <c r="D73" s="245"/>
      <c r="E73" s="47" t="s">
        <v>77</v>
      </c>
      <c r="F73" s="62"/>
      <c r="G73" s="68" t="str">
        <f>+IF(C73-'Données de base'!C76=0,"juste",C73-'Données de base'!C76)</f>
        <v>juste</v>
      </c>
      <c r="H73" s="124" t="str">
        <f>+IF(D73-'Données de base'!D76=0,"juste",D73-'Données de base'!D76)</f>
        <v>juste</v>
      </c>
      <c r="I73" s="50" t="s">
        <v>77</v>
      </c>
    </row>
    <row r="74" spans="1:9" x14ac:dyDescent="0.25">
      <c r="A74" s="44">
        <v>22</v>
      </c>
      <c r="B74" s="45" t="s">
        <v>70</v>
      </c>
      <c r="C74" s="68"/>
      <c r="D74" s="245"/>
      <c r="E74" s="47" t="s">
        <v>77</v>
      </c>
      <c r="F74" s="62"/>
      <c r="G74" s="68" t="str">
        <f>+IF(C74-'Données de base'!C77=0,"juste",C74-'Données de base'!C77)</f>
        <v>juste</v>
      </c>
      <c r="H74" s="124" t="str">
        <f>+IF(D74-'Données de base'!D77=0,"juste",D74-'Données de base'!D77)</f>
        <v>juste</v>
      </c>
      <c r="I74" s="50" t="s">
        <v>77</v>
      </c>
    </row>
    <row r="75" spans="1:9" x14ac:dyDescent="0.25">
      <c r="A75" s="44">
        <v>23</v>
      </c>
      <c r="B75" s="26" t="s">
        <v>112</v>
      </c>
      <c r="C75" s="68"/>
      <c r="D75" s="245"/>
      <c r="E75" s="50" t="s">
        <v>77</v>
      </c>
      <c r="F75" s="62"/>
      <c r="G75" s="68" t="str">
        <f>+IF(C75-'Données de base'!C78=0,"juste",C75-'Données de base'!C78)</f>
        <v>juste</v>
      </c>
      <c r="H75" s="124" t="str">
        <f>+IF(D75-'Données de base'!D78=0,"juste",D75-'Données de base'!D78)</f>
        <v>juste</v>
      </c>
      <c r="I75" s="50" t="s">
        <v>77</v>
      </c>
    </row>
    <row r="76" spans="1:9" x14ac:dyDescent="0.25">
      <c r="A76" s="44">
        <v>24</v>
      </c>
      <c r="B76" s="26" t="s">
        <v>113</v>
      </c>
      <c r="C76" s="68"/>
      <c r="D76" s="245"/>
      <c r="E76" s="50" t="s">
        <v>77</v>
      </c>
      <c r="F76" s="62"/>
      <c r="G76" s="68" t="str">
        <f>+IF(C76-'Données de base'!C79=0,"juste",C76-'Données de base'!C79)</f>
        <v>juste</v>
      </c>
      <c r="H76" s="124" t="str">
        <f>+IF(D76-'Données de base'!D79=0,"juste",D76-'Données de base'!D79)</f>
        <v>juste</v>
      </c>
      <c r="I76" s="50" t="s">
        <v>77</v>
      </c>
    </row>
    <row r="77" spans="1:9" x14ac:dyDescent="0.25">
      <c r="A77" s="44">
        <v>25</v>
      </c>
      <c r="B77" s="26" t="s">
        <v>114</v>
      </c>
      <c r="C77" s="68"/>
      <c r="D77" s="245"/>
      <c r="E77" s="50" t="s">
        <v>77</v>
      </c>
      <c r="F77" s="62"/>
      <c r="G77" s="68" t="str">
        <f>+IF(C77-'Données de base'!C80=0,"juste",C77-'Données de base'!C80)</f>
        <v>juste</v>
      </c>
      <c r="H77" s="124" t="str">
        <f>+IF(D77-'Données de base'!D80=0,"juste",D77-'Données de base'!D80)</f>
        <v>juste</v>
      </c>
      <c r="I77" s="50" t="s">
        <v>77</v>
      </c>
    </row>
    <row r="78" spans="1:9" x14ac:dyDescent="0.25">
      <c r="A78" s="51">
        <v>29</v>
      </c>
      <c r="B78" s="29" t="s">
        <v>115</v>
      </c>
      <c r="C78" s="122"/>
      <c r="D78" s="125"/>
      <c r="E78" s="40" t="s">
        <v>77</v>
      </c>
      <c r="F78" s="62"/>
      <c r="G78" s="122" t="str">
        <f>+IF(C78-'Données de base'!C81=0,"juste",C78-'Données de base'!C81)</f>
        <v>juste</v>
      </c>
      <c r="H78" s="125" t="str">
        <f>+IF(D78-'Données de base'!D81=0,"juste",D78-'Données de base'!D81)</f>
        <v>juste</v>
      </c>
      <c r="I78" s="40" t="s">
        <v>77</v>
      </c>
    </row>
    <row r="79" spans="1:9" x14ac:dyDescent="0.25">
      <c r="C79" s="66"/>
      <c r="D79" s="66"/>
      <c r="E79" s="66"/>
      <c r="G79" s="66"/>
      <c r="H79" s="66"/>
      <c r="I79" s="66"/>
    </row>
  </sheetData>
  <mergeCells count="2">
    <mergeCell ref="C5:E5"/>
    <mergeCell ref="C6:E6"/>
  </mergeCells>
  <phoneticPr fontId="0" type="noConversion"/>
  <printOptions horizontalCentered="1"/>
  <pageMargins left="0.39370078740157483" right="0.39370078740157483" top="0.78740157480314965" bottom="0.39370078740157483" header="0.51181102362204722" footer="0.51181102362204722"/>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37"/>
  <sheetViews>
    <sheetView workbookViewId="0"/>
  </sheetViews>
  <sheetFormatPr baseColWidth="10" defaultColWidth="11.453125" defaultRowHeight="12.5" x14ac:dyDescent="0.25"/>
  <cols>
    <col min="1" max="1" width="10" style="86" customWidth="1"/>
    <col min="2" max="2" width="38.54296875" style="86" customWidth="1"/>
    <col min="3" max="7" width="12.7265625" style="86" customWidth="1"/>
    <col min="8" max="8" width="5.7265625" style="86" customWidth="1"/>
    <col min="9" max="12" width="12.7265625" style="86" customWidth="1"/>
    <col min="13" max="13" width="5.7265625" style="86" customWidth="1"/>
    <col min="14" max="17" width="12.7265625" style="86" customWidth="1"/>
    <col min="18" max="16384" width="11.453125" style="86"/>
  </cols>
  <sheetData>
    <row r="1" spans="1:17" ht="20" x14ac:dyDescent="0.4">
      <c r="A1" s="165" t="s">
        <v>125</v>
      </c>
    </row>
    <row r="2" spans="1:17" s="88" customFormat="1" ht="20.149999999999999" customHeight="1" x14ac:dyDescent="0.3">
      <c r="A2" s="16" t="s">
        <v>121</v>
      </c>
      <c r="D2" s="130"/>
      <c r="E2" s="130"/>
      <c r="F2" s="130"/>
      <c r="G2" s="131"/>
      <c r="H2" s="131"/>
      <c r="I2" s="131"/>
      <c r="J2" s="132"/>
      <c r="K2" s="132"/>
      <c r="L2" s="132"/>
    </row>
    <row r="3" spans="1:17" s="88" customFormat="1" ht="14" x14ac:dyDescent="0.3">
      <c r="A3" s="130" t="s">
        <v>126</v>
      </c>
      <c r="D3" s="130"/>
      <c r="E3" s="130"/>
      <c r="F3" s="130"/>
      <c r="G3" s="131"/>
      <c r="H3" s="131"/>
      <c r="I3" s="131"/>
      <c r="J3" s="132"/>
      <c r="K3" s="132"/>
      <c r="L3" s="132"/>
    </row>
    <row r="4" spans="1:17" s="88" customFormat="1" ht="14.5" thickBot="1" x14ac:dyDescent="0.35">
      <c r="A4" s="130"/>
      <c r="D4" s="130"/>
      <c r="E4" s="130"/>
      <c r="F4" s="130"/>
      <c r="G4" s="131"/>
      <c r="H4" s="131"/>
      <c r="I4" s="131"/>
      <c r="J4" s="132"/>
      <c r="K4" s="132"/>
      <c r="L4" s="132"/>
    </row>
    <row r="5" spans="1:17" s="88" customFormat="1" ht="20" x14ac:dyDescent="0.3">
      <c r="A5" s="78" t="s">
        <v>58</v>
      </c>
      <c r="B5" s="226"/>
      <c r="C5" s="579" t="str">
        <f>IF('Données de base'!C7=0,"",'Données de base'!C7)</f>
        <v/>
      </c>
      <c r="D5" s="579"/>
      <c r="E5" s="579"/>
      <c r="F5" s="130"/>
      <c r="G5" s="131"/>
      <c r="H5" s="131"/>
      <c r="I5" s="131"/>
      <c r="J5" s="132"/>
      <c r="K5" s="132"/>
      <c r="L5" s="132"/>
    </row>
    <row r="6" spans="1:17" s="88" customFormat="1" ht="20.5" thickBot="1" x14ac:dyDescent="0.35">
      <c r="A6" s="22" t="s">
        <v>59</v>
      </c>
      <c r="B6" s="23"/>
      <c r="C6" s="580">
        <f>IF('Données de base'!C8=0,"",'Données de base'!C8)</f>
        <v>2017</v>
      </c>
      <c r="D6" s="580"/>
      <c r="E6" s="580"/>
      <c r="F6" s="130"/>
      <c r="G6" s="131"/>
      <c r="H6" s="131"/>
      <c r="I6" s="131"/>
      <c r="J6" s="132"/>
      <c r="K6" s="132"/>
      <c r="L6" s="132"/>
    </row>
    <row r="7" spans="1:17" s="88" customFormat="1" ht="17.25" customHeight="1" thickBot="1" x14ac:dyDescent="0.35">
      <c r="A7" s="133"/>
      <c r="B7" s="133"/>
      <c r="C7" s="134"/>
      <c r="D7" s="134"/>
      <c r="E7" s="134"/>
      <c r="F7" s="134"/>
      <c r="G7" s="135"/>
      <c r="H7" s="131"/>
      <c r="I7" s="135"/>
      <c r="J7" s="136"/>
      <c r="K7" s="136"/>
      <c r="L7" s="136"/>
      <c r="N7" s="161"/>
      <c r="O7" s="161"/>
    </row>
    <row r="8" spans="1:17" ht="20.5" thickBot="1" x14ac:dyDescent="0.45">
      <c r="A8" s="137" t="s">
        <v>125</v>
      </c>
      <c r="B8" s="168"/>
      <c r="C8" s="167" t="s">
        <v>127</v>
      </c>
      <c r="D8" s="138"/>
      <c r="E8" s="138"/>
      <c r="F8" s="138"/>
      <c r="G8" s="166" t="s">
        <v>128</v>
      </c>
      <c r="I8" s="139" t="s">
        <v>283</v>
      </c>
      <c r="J8" s="140"/>
      <c r="K8" s="137"/>
      <c r="L8" s="137"/>
      <c r="N8" s="139" t="s">
        <v>150</v>
      </c>
      <c r="O8" s="138"/>
      <c r="P8" s="138"/>
      <c r="Q8" s="138"/>
    </row>
    <row r="9" spans="1:17" ht="25" x14ac:dyDescent="0.3">
      <c r="A9" s="141"/>
      <c r="B9" s="142"/>
      <c r="C9" s="169">
        <f>+'Données de base'!E12</f>
        <v>2015</v>
      </c>
      <c r="D9" s="169">
        <f>+'Données de base'!D12</f>
        <v>2016</v>
      </c>
      <c r="E9" s="170" t="s">
        <v>129</v>
      </c>
      <c r="F9" s="169" t="s">
        <v>288</v>
      </c>
      <c r="G9" s="171">
        <f>+'Données de base'!C12</f>
        <v>2017</v>
      </c>
      <c r="H9" s="87"/>
      <c r="I9" s="142"/>
      <c r="J9" s="172">
        <f>+G9</f>
        <v>2017</v>
      </c>
      <c r="K9" s="172">
        <f>+D9</f>
        <v>2016</v>
      </c>
      <c r="L9" s="172">
        <f>+C9</f>
        <v>2015</v>
      </c>
      <c r="M9" s="87"/>
      <c r="N9" s="173"/>
      <c r="O9" s="174">
        <f>+G9</f>
        <v>2017</v>
      </c>
      <c r="P9" s="175">
        <f>+O9-1</f>
        <v>2016</v>
      </c>
      <c r="Q9" s="175">
        <f>+O9-2</f>
        <v>2015</v>
      </c>
    </row>
    <row r="10" spans="1:17" ht="20.149999999999999" customHeight="1" x14ac:dyDescent="0.25">
      <c r="A10" s="151" t="s">
        <v>64</v>
      </c>
      <c r="B10" s="151"/>
      <c r="C10" s="144"/>
      <c r="D10" s="144"/>
      <c r="E10" s="144"/>
      <c r="F10" s="144"/>
      <c r="G10" s="145"/>
      <c r="I10" s="144"/>
      <c r="J10" s="144"/>
      <c r="K10" s="144"/>
      <c r="L10" s="144"/>
      <c r="N10" s="143"/>
      <c r="O10" s="143"/>
      <c r="P10" s="143"/>
      <c r="Q10" s="143"/>
    </row>
    <row r="11" spans="1:17" x14ac:dyDescent="0.25">
      <c r="A11" s="86" t="s">
        <v>16</v>
      </c>
      <c r="B11" s="86" t="s">
        <v>130</v>
      </c>
      <c r="C11" s="146"/>
      <c r="D11" s="146"/>
      <c r="E11" s="146"/>
      <c r="F11" s="146">
        <f>+D11-E11</f>
        <v>0</v>
      </c>
      <c r="G11" s="147"/>
      <c r="I11" s="48" t="s">
        <v>16</v>
      </c>
      <c r="J11" s="250" t="s">
        <v>77</v>
      </c>
      <c r="K11" s="250" t="s">
        <v>77</v>
      </c>
      <c r="L11" s="250" t="s">
        <v>77</v>
      </c>
      <c r="N11" s="48" t="s">
        <v>16</v>
      </c>
      <c r="O11" s="250" t="s">
        <v>77</v>
      </c>
      <c r="P11" s="250" t="s">
        <v>77</v>
      </c>
      <c r="Q11" s="250" t="s">
        <v>77</v>
      </c>
    </row>
    <row r="12" spans="1:17" x14ac:dyDescent="0.25">
      <c r="A12" s="86" t="s">
        <v>17</v>
      </c>
      <c r="B12" s="86" t="s">
        <v>131</v>
      </c>
      <c r="C12" s="146"/>
      <c r="D12" s="146"/>
      <c r="E12" s="146"/>
      <c r="F12" s="146">
        <f t="shared" ref="F12:F37" si="0">+D12-E12</f>
        <v>0</v>
      </c>
      <c r="G12" s="147"/>
      <c r="I12" s="48" t="s">
        <v>17</v>
      </c>
      <c r="J12" s="250" t="s">
        <v>77</v>
      </c>
      <c r="K12" s="250" t="s">
        <v>77</v>
      </c>
      <c r="L12" s="250" t="s">
        <v>77</v>
      </c>
      <c r="N12" s="48" t="s">
        <v>17</v>
      </c>
      <c r="O12" s="250" t="s">
        <v>77</v>
      </c>
      <c r="P12" s="250" t="s">
        <v>77</v>
      </c>
      <c r="Q12" s="250" t="s">
        <v>77</v>
      </c>
    </row>
    <row r="13" spans="1:17" x14ac:dyDescent="0.25">
      <c r="A13" s="86" t="s">
        <v>18</v>
      </c>
      <c r="B13" s="86" t="s">
        <v>132</v>
      </c>
      <c r="C13" s="146"/>
      <c r="D13" s="146"/>
      <c r="E13" s="146"/>
      <c r="F13" s="146">
        <f t="shared" si="0"/>
        <v>0</v>
      </c>
      <c r="G13" s="147"/>
      <c r="I13" s="48" t="s">
        <v>18</v>
      </c>
      <c r="J13" s="250" t="s">
        <v>77</v>
      </c>
      <c r="K13" s="250" t="s">
        <v>77</v>
      </c>
      <c r="L13" s="250" t="s">
        <v>77</v>
      </c>
      <c r="N13" s="48" t="s">
        <v>18</v>
      </c>
      <c r="O13" s="250" t="s">
        <v>77</v>
      </c>
      <c r="P13" s="250" t="s">
        <v>77</v>
      </c>
      <c r="Q13" s="250" t="s">
        <v>77</v>
      </c>
    </row>
    <row r="14" spans="1:17" x14ac:dyDescent="0.25">
      <c r="A14" s="86" t="s">
        <v>2</v>
      </c>
      <c r="B14" s="86" t="s">
        <v>68</v>
      </c>
      <c r="C14" s="146"/>
      <c r="D14" s="146"/>
      <c r="E14" s="146"/>
      <c r="F14" s="146">
        <f t="shared" si="0"/>
        <v>0</v>
      </c>
      <c r="G14" s="147"/>
      <c r="I14" s="48" t="s">
        <v>2</v>
      </c>
      <c r="J14" s="257">
        <f>+G14*1000</f>
        <v>0</v>
      </c>
      <c r="K14" s="250" t="s">
        <v>77</v>
      </c>
      <c r="L14" s="250" t="s">
        <v>77</v>
      </c>
      <c r="N14" s="48" t="s">
        <v>2</v>
      </c>
      <c r="O14" s="148">
        <f>+J14-'Données de base'!C23</f>
        <v>0</v>
      </c>
      <c r="P14" s="250" t="s">
        <v>77</v>
      </c>
      <c r="Q14" s="250" t="s">
        <v>77</v>
      </c>
    </row>
    <row r="15" spans="1:17" x14ac:dyDescent="0.25">
      <c r="A15" s="86" t="s">
        <v>3</v>
      </c>
      <c r="B15" s="86" t="s">
        <v>133</v>
      </c>
      <c r="C15" s="146"/>
      <c r="D15" s="146"/>
      <c r="E15" s="146"/>
      <c r="F15" s="146">
        <f t="shared" si="0"/>
        <v>0</v>
      </c>
      <c r="G15" s="147"/>
      <c r="I15" s="48" t="s">
        <v>3</v>
      </c>
      <c r="J15" s="257">
        <f>+G15*1000</f>
        <v>0</v>
      </c>
      <c r="K15" s="257">
        <f>+D15*1000</f>
        <v>0</v>
      </c>
      <c r="L15" s="250" t="s">
        <v>77</v>
      </c>
      <c r="N15" s="48" t="s">
        <v>3</v>
      </c>
      <c r="O15" s="148">
        <f>+J15-'Données de base'!C28</f>
        <v>0</v>
      </c>
      <c r="P15" s="149">
        <f>+K15-'Données de base'!D28</f>
        <v>0</v>
      </c>
      <c r="Q15" s="250" t="s">
        <v>77</v>
      </c>
    </row>
    <row r="16" spans="1:17" x14ac:dyDescent="0.25">
      <c r="A16" s="86" t="s">
        <v>19</v>
      </c>
      <c r="B16" s="86" t="s">
        <v>134</v>
      </c>
      <c r="C16" s="146"/>
      <c r="D16" s="146"/>
      <c r="E16" s="146"/>
      <c r="F16" s="146">
        <f t="shared" si="0"/>
        <v>0</v>
      </c>
      <c r="G16" s="147"/>
      <c r="I16" s="48" t="s">
        <v>19</v>
      </c>
      <c r="J16" s="257">
        <f>+G16*1000</f>
        <v>0</v>
      </c>
      <c r="K16" s="257">
        <f>+D16*1000</f>
        <v>0</v>
      </c>
      <c r="L16" s="250" t="s">
        <v>77</v>
      </c>
      <c r="N16" s="48" t="s">
        <v>19</v>
      </c>
      <c r="O16" s="250" t="s">
        <v>77</v>
      </c>
      <c r="P16" s="250" t="s">
        <v>77</v>
      </c>
      <c r="Q16" s="250" t="s">
        <v>77</v>
      </c>
    </row>
    <row r="17" spans="1:17" x14ac:dyDescent="0.25">
      <c r="A17" s="86" t="s">
        <v>20</v>
      </c>
      <c r="B17" s="86" t="s">
        <v>135</v>
      </c>
      <c r="C17" s="146"/>
      <c r="D17" s="146"/>
      <c r="E17" s="146"/>
      <c r="F17" s="146">
        <f t="shared" si="0"/>
        <v>0</v>
      </c>
      <c r="G17" s="147"/>
      <c r="I17" s="48" t="s">
        <v>20</v>
      </c>
      <c r="J17" s="250" t="s">
        <v>77</v>
      </c>
      <c r="K17" s="250" t="s">
        <v>77</v>
      </c>
      <c r="L17" s="250" t="s">
        <v>77</v>
      </c>
      <c r="N17" s="48">
        <v>33</v>
      </c>
      <c r="O17" s="150">
        <f>+J15+J16-'Données de base'!C27</f>
        <v>0</v>
      </c>
      <c r="P17" s="149">
        <f>+K15+K16-'Données de base'!D27</f>
        <v>0</v>
      </c>
      <c r="Q17" s="250" t="s">
        <v>77</v>
      </c>
    </row>
    <row r="18" spans="1:17" x14ac:dyDescent="0.25">
      <c r="A18" s="86" t="s">
        <v>4</v>
      </c>
      <c r="B18" s="86" t="s">
        <v>75</v>
      </c>
      <c r="C18" s="146"/>
      <c r="D18" s="146"/>
      <c r="E18" s="146"/>
      <c r="F18" s="146">
        <f t="shared" si="0"/>
        <v>0</v>
      </c>
      <c r="G18" s="147"/>
      <c r="I18" s="48" t="s">
        <v>4</v>
      </c>
      <c r="J18" s="257">
        <f>+G18*1000</f>
        <v>0</v>
      </c>
      <c r="K18" s="257">
        <f>+D18*1000</f>
        <v>0</v>
      </c>
      <c r="L18" s="250" t="s">
        <v>77</v>
      </c>
      <c r="N18" s="48" t="s">
        <v>20</v>
      </c>
      <c r="O18" s="250" t="s">
        <v>77</v>
      </c>
      <c r="P18" s="250" t="s">
        <v>77</v>
      </c>
      <c r="Q18" s="250" t="s">
        <v>77</v>
      </c>
    </row>
    <row r="19" spans="1:17" x14ac:dyDescent="0.25">
      <c r="A19" s="86" t="s">
        <v>5</v>
      </c>
      <c r="B19" s="86" t="s">
        <v>76</v>
      </c>
      <c r="C19" s="146"/>
      <c r="D19" s="146"/>
      <c r="E19" s="146"/>
      <c r="F19" s="146">
        <f t="shared" si="0"/>
        <v>0</v>
      </c>
      <c r="G19" s="147"/>
      <c r="I19" s="48" t="s">
        <v>5</v>
      </c>
      <c r="J19" s="257">
        <f>+G19*1000</f>
        <v>0</v>
      </c>
      <c r="K19" s="257">
        <f>+D19*1000</f>
        <v>0</v>
      </c>
      <c r="L19" s="250" t="s">
        <v>77</v>
      </c>
      <c r="N19" s="48" t="s">
        <v>4</v>
      </c>
      <c r="O19" s="148">
        <f>+J18-'Données de base'!C33</f>
        <v>0</v>
      </c>
      <c r="P19" s="149">
        <f>+K18-'Données de base'!D33</f>
        <v>0</v>
      </c>
      <c r="Q19" s="250" t="s">
        <v>77</v>
      </c>
    </row>
    <row r="20" spans="1:17" x14ac:dyDescent="0.25">
      <c r="A20" s="151" t="s">
        <v>1</v>
      </c>
      <c r="B20" s="151" t="s">
        <v>136</v>
      </c>
      <c r="C20" s="152"/>
      <c r="D20" s="152"/>
      <c r="E20" s="152"/>
      <c r="F20" s="152">
        <f t="shared" si="0"/>
        <v>0</v>
      </c>
      <c r="G20" s="153"/>
      <c r="I20" s="154" t="s">
        <v>1</v>
      </c>
      <c r="J20" s="258">
        <f>+G20*1000</f>
        <v>0</v>
      </c>
      <c r="K20" s="259">
        <f>+D20*1000</f>
        <v>0</v>
      </c>
      <c r="L20" s="250" t="s">
        <v>77</v>
      </c>
      <c r="N20" s="48" t="s">
        <v>5</v>
      </c>
      <c r="O20" s="148">
        <f>+J19-'Données de base'!C34</f>
        <v>0</v>
      </c>
      <c r="P20" s="149">
        <f>+K19-'Données de base'!D34</f>
        <v>0</v>
      </c>
      <c r="Q20" s="250" t="s">
        <v>77</v>
      </c>
    </row>
    <row r="21" spans="1:17" x14ac:dyDescent="0.25">
      <c r="A21" s="86" t="s">
        <v>21</v>
      </c>
      <c r="B21" s="86" t="s">
        <v>137</v>
      </c>
      <c r="C21" s="146"/>
      <c r="D21" s="146"/>
      <c r="E21" s="146"/>
      <c r="F21" s="146">
        <f t="shared" si="0"/>
        <v>0</v>
      </c>
      <c r="G21" s="147"/>
      <c r="I21" s="155" t="s">
        <v>21</v>
      </c>
      <c r="J21" s="257">
        <f>+G21*1000</f>
        <v>0</v>
      </c>
      <c r="K21" s="250" t="s">
        <v>77</v>
      </c>
      <c r="L21" s="250" t="s">
        <v>77</v>
      </c>
      <c r="N21" s="154" t="s">
        <v>1</v>
      </c>
      <c r="O21" s="280">
        <f>+J20-'Données de base'!C22</f>
        <v>0</v>
      </c>
      <c r="P21" s="281">
        <f>+K20-'Données de base'!D22</f>
        <v>0</v>
      </c>
      <c r="Q21" s="250" t="s">
        <v>77</v>
      </c>
    </row>
    <row r="22" spans="1:17" x14ac:dyDescent="0.25">
      <c r="A22" s="86" t="s">
        <v>22</v>
      </c>
      <c r="B22" s="86" t="s">
        <v>138</v>
      </c>
      <c r="C22" s="146"/>
      <c r="D22" s="146"/>
      <c r="E22" s="146"/>
      <c r="F22" s="146">
        <f t="shared" si="0"/>
        <v>0</v>
      </c>
      <c r="G22" s="147"/>
      <c r="I22" s="155" t="s">
        <v>22</v>
      </c>
      <c r="J22" s="250" t="s">
        <v>77</v>
      </c>
      <c r="K22" s="250" t="s">
        <v>77</v>
      </c>
      <c r="L22" s="250" t="s">
        <v>77</v>
      </c>
      <c r="N22" s="155" t="s">
        <v>21</v>
      </c>
      <c r="O22" s="148">
        <f>+J21-SUM('Données de base'!C38:C42)</f>
        <v>0</v>
      </c>
      <c r="P22" s="250" t="s">
        <v>77</v>
      </c>
      <c r="Q22" s="250" t="s">
        <v>77</v>
      </c>
    </row>
    <row r="23" spans="1:17" x14ac:dyDescent="0.25">
      <c r="A23" s="86" t="s">
        <v>23</v>
      </c>
      <c r="B23" s="86" t="s">
        <v>139</v>
      </c>
      <c r="C23" s="146"/>
      <c r="D23" s="146"/>
      <c r="E23" s="146"/>
      <c r="F23" s="146">
        <f t="shared" si="0"/>
        <v>0</v>
      </c>
      <c r="G23" s="147"/>
      <c r="I23" s="155" t="s">
        <v>23</v>
      </c>
      <c r="J23" s="250" t="s">
        <v>77</v>
      </c>
      <c r="K23" s="250" t="s">
        <v>77</v>
      </c>
      <c r="L23" s="250" t="s">
        <v>77</v>
      </c>
      <c r="N23" s="155" t="s">
        <v>22</v>
      </c>
      <c r="O23" s="250" t="s">
        <v>77</v>
      </c>
      <c r="P23" s="250" t="s">
        <v>77</v>
      </c>
      <c r="Q23" s="250" t="s">
        <v>77</v>
      </c>
    </row>
    <row r="24" spans="1:17" x14ac:dyDescent="0.25">
      <c r="A24" s="86" t="s">
        <v>24</v>
      </c>
      <c r="B24" s="86" t="s">
        <v>140</v>
      </c>
      <c r="C24" s="146"/>
      <c r="D24" s="146"/>
      <c r="E24" s="146"/>
      <c r="F24" s="146">
        <f t="shared" si="0"/>
        <v>0</v>
      </c>
      <c r="G24" s="147"/>
      <c r="I24" s="155" t="s">
        <v>24</v>
      </c>
      <c r="J24" s="250" t="s">
        <v>77</v>
      </c>
      <c r="K24" s="250" t="s">
        <v>77</v>
      </c>
      <c r="L24" s="250" t="s">
        <v>77</v>
      </c>
      <c r="N24" s="155" t="s">
        <v>23</v>
      </c>
      <c r="O24" s="250" t="s">
        <v>77</v>
      </c>
      <c r="P24" s="250" t="s">
        <v>77</v>
      </c>
      <c r="Q24" s="250" t="s">
        <v>77</v>
      </c>
    </row>
    <row r="25" spans="1:17" x14ac:dyDescent="0.25">
      <c r="A25" s="86" t="s">
        <v>25</v>
      </c>
      <c r="B25" s="86" t="s">
        <v>135</v>
      </c>
      <c r="C25" s="146"/>
      <c r="D25" s="146"/>
      <c r="E25" s="146"/>
      <c r="F25" s="146">
        <f t="shared" si="0"/>
        <v>0</v>
      </c>
      <c r="G25" s="147"/>
      <c r="I25" s="155" t="s">
        <v>25</v>
      </c>
      <c r="J25" s="250" t="s">
        <v>77</v>
      </c>
      <c r="K25" s="250" t="s">
        <v>77</v>
      </c>
      <c r="L25" s="250" t="s">
        <v>77</v>
      </c>
      <c r="N25" s="155" t="s">
        <v>24</v>
      </c>
      <c r="O25" s="250" t="s">
        <v>77</v>
      </c>
      <c r="P25" s="250" t="s">
        <v>77</v>
      </c>
      <c r="Q25" s="250" t="s">
        <v>77</v>
      </c>
    </row>
    <row r="26" spans="1:17" x14ac:dyDescent="0.25">
      <c r="A26" s="86" t="s">
        <v>8</v>
      </c>
      <c r="B26" s="86" t="s">
        <v>141</v>
      </c>
      <c r="C26" s="146"/>
      <c r="D26" s="146"/>
      <c r="E26" s="146"/>
      <c r="F26" s="146">
        <f t="shared" si="0"/>
        <v>0</v>
      </c>
      <c r="G26" s="147"/>
      <c r="I26" s="155" t="s">
        <v>8</v>
      </c>
      <c r="J26" s="257">
        <f>+G26*1000</f>
        <v>0</v>
      </c>
      <c r="K26" s="250" t="s">
        <v>77</v>
      </c>
      <c r="L26" s="250" t="s">
        <v>77</v>
      </c>
      <c r="N26" s="155" t="s">
        <v>25</v>
      </c>
      <c r="O26" s="250" t="s">
        <v>77</v>
      </c>
      <c r="P26" s="250" t="s">
        <v>77</v>
      </c>
      <c r="Q26" s="250" t="s">
        <v>77</v>
      </c>
    </row>
    <row r="27" spans="1:17" x14ac:dyDescent="0.25">
      <c r="A27" s="86" t="s">
        <v>9</v>
      </c>
      <c r="B27" s="86" t="s">
        <v>76</v>
      </c>
      <c r="C27" s="146"/>
      <c r="D27" s="146"/>
      <c r="E27" s="146"/>
      <c r="F27" s="146">
        <f t="shared" si="0"/>
        <v>0</v>
      </c>
      <c r="G27" s="147"/>
      <c r="I27" s="155" t="s">
        <v>9</v>
      </c>
      <c r="J27" s="257">
        <f>+G27*1000</f>
        <v>0</v>
      </c>
      <c r="K27" s="250" t="s">
        <v>77</v>
      </c>
      <c r="L27" s="250" t="s">
        <v>77</v>
      </c>
      <c r="N27" s="155" t="s">
        <v>8</v>
      </c>
      <c r="O27" s="148">
        <f>+J26-'Données de base'!C48</f>
        <v>0</v>
      </c>
      <c r="P27" s="250" t="s">
        <v>77</v>
      </c>
      <c r="Q27" s="250" t="s">
        <v>77</v>
      </c>
    </row>
    <row r="28" spans="1:17" x14ac:dyDescent="0.25">
      <c r="A28" s="151" t="s">
        <v>6</v>
      </c>
      <c r="B28" s="151" t="s">
        <v>142</v>
      </c>
      <c r="C28" s="152"/>
      <c r="D28" s="152"/>
      <c r="E28" s="152"/>
      <c r="F28" s="152">
        <f t="shared" si="0"/>
        <v>0</v>
      </c>
      <c r="G28" s="153"/>
      <c r="I28" s="159" t="s">
        <v>6</v>
      </c>
      <c r="J28" s="258">
        <f>+G28*1000</f>
        <v>0</v>
      </c>
      <c r="K28" s="250" t="s">
        <v>77</v>
      </c>
      <c r="L28" s="250" t="s">
        <v>77</v>
      </c>
      <c r="N28" s="155" t="s">
        <v>9</v>
      </c>
      <c r="O28" s="148">
        <f>+J27-'Données de base'!C49</f>
        <v>0</v>
      </c>
      <c r="P28" s="250" t="s">
        <v>77</v>
      </c>
      <c r="Q28" s="250" t="s">
        <v>77</v>
      </c>
    </row>
    <row r="29" spans="1:17" x14ac:dyDescent="0.25">
      <c r="A29" s="156" t="s">
        <v>26</v>
      </c>
      <c r="B29" s="156" t="s">
        <v>143</v>
      </c>
      <c r="C29" s="157"/>
      <c r="D29" s="157"/>
      <c r="E29" s="157"/>
      <c r="F29" s="157">
        <f t="shared" si="0"/>
        <v>0</v>
      </c>
      <c r="G29" s="158"/>
      <c r="I29" s="159"/>
      <c r="J29" s="250" t="s">
        <v>77</v>
      </c>
      <c r="K29" s="250" t="s">
        <v>77</v>
      </c>
      <c r="L29" s="250" t="s">
        <v>77</v>
      </c>
      <c r="N29" s="155"/>
      <c r="O29" s="148"/>
      <c r="P29" s="250" t="s">
        <v>77</v>
      </c>
      <c r="Q29" s="250" t="s">
        <v>77</v>
      </c>
    </row>
    <row r="30" spans="1:17" ht="20.149999999999999" customHeight="1" x14ac:dyDescent="0.25">
      <c r="A30" s="176" t="s">
        <v>144</v>
      </c>
      <c r="B30" s="176"/>
      <c r="C30" s="160"/>
      <c r="D30" s="160"/>
      <c r="E30" s="160"/>
      <c r="F30" s="160">
        <f t="shared" si="0"/>
        <v>0</v>
      </c>
      <c r="G30" s="160"/>
      <c r="I30" s="145"/>
      <c r="J30" s="260"/>
      <c r="K30" s="260"/>
      <c r="L30" s="260"/>
      <c r="M30" s="161"/>
      <c r="N30" s="162" t="s">
        <v>26</v>
      </c>
      <c r="O30" s="163"/>
      <c r="P30" s="163"/>
      <c r="Q30" s="163"/>
    </row>
    <row r="31" spans="1:17" x14ac:dyDescent="0.25">
      <c r="A31" s="86" t="s">
        <v>27</v>
      </c>
      <c r="B31" s="86" t="s">
        <v>91</v>
      </c>
      <c r="C31" s="146"/>
      <c r="D31" s="146"/>
      <c r="E31" s="146"/>
      <c r="F31" s="146">
        <f t="shared" si="0"/>
        <v>0</v>
      </c>
      <c r="G31" s="147"/>
      <c r="I31" s="155" t="s">
        <v>27</v>
      </c>
      <c r="J31" s="250" t="s">
        <v>77</v>
      </c>
      <c r="K31" s="250" t="s">
        <v>77</v>
      </c>
      <c r="L31" s="250" t="s">
        <v>77</v>
      </c>
      <c r="N31" s="155" t="s">
        <v>27</v>
      </c>
      <c r="O31" s="250" t="s">
        <v>77</v>
      </c>
      <c r="P31" s="250" t="s">
        <v>77</v>
      </c>
      <c r="Q31" s="250" t="s">
        <v>77</v>
      </c>
    </row>
    <row r="32" spans="1:17" x14ac:dyDescent="0.25">
      <c r="A32" s="86" t="s">
        <v>28</v>
      </c>
      <c r="B32" s="86" t="s">
        <v>92</v>
      </c>
      <c r="C32" s="146"/>
      <c r="D32" s="146"/>
      <c r="E32" s="146"/>
      <c r="F32" s="146">
        <f t="shared" si="0"/>
        <v>0</v>
      </c>
      <c r="G32" s="147"/>
      <c r="I32" s="155" t="s">
        <v>28</v>
      </c>
      <c r="J32" s="250" t="s">
        <v>77</v>
      </c>
      <c r="K32" s="250" t="s">
        <v>77</v>
      </c>
      <c r="L32" s="250" t="s">
        <v>77</v>
      </c>
      <c r="N32" s="155" t="s">
        <v>28</v>
      </c>
      <c r="O32" s="250" t="s">
        <v>77</v>
      </c>
      <c r="P32" s="250" t="s">
        <v>77</v>
      </c>
      <c r="Q32" s="250" t="s">
        <v>77</v>
      </c>
    </row>
    <row r="33" spans="1:17" x14ac:dyDescent="0.25">
      <c r="A33" s="86" t="s">
        <v>29</v>
      </c>
      <c r="B33" s="86" t="s">
        <v>145</v>
      </c>
      <c r="C33" s="146"/>
      <c r="D33" s="146"/>
      <c r="E33" s="146"/>
      <c r="F33" s="146">
        <f t="shared" si="0"/>
        <v>0</v>
      </c>
      <c r="G33" s="147"/>
      <c r="I33" s="155" t="s">
        <v>29</v>
      </c>
      <c r="J33" s="250" t="s">
        <v>77</v>
      </c>
      <c r="K33" s="250" t="s">
        <v>77</v>
      </c>
      <c r="L33" s="250" t="s">
        <v>77</v>
      </c>
      <c r="N33" s="155" t="s">
        <v>29</v>
      </c>
      <c r="O33" s="250" t="s">
        <v>77</v>
      </c>
      <c r="P33" s="250" t="s">
        <v>77</v>
      </c>
      <c r="Q33" s="250" t="s">
        <v>77</v>
      </c>
    </row>
    <row r="34" spans="1:17" s="282" customFormat="1" x14ac:dyDescent="0.25">
      <c r="A34" s="151" t="s">
        <v>30</v>
      </c>
      <c r="B34" s="164" t="s">
        <v>146</v>
      </c>
      <c r="C34" s="152"/>
      <c r="D34" s="152"/>
      <c r="E34" s="152"/>
      <c r="F34" s="152">
        <f t="shared" si="0"/>
        <v>0</v>
      </c>
      <c r="G34" s="153"/>
      <c r="I34" s="159" t="s">
        <v>30</v>
      </c>
      <c r="J34" s="258">
        <f>+G34*1000</f>
        <v>0</v>
      </c>
      <c r="K34" s="258">
        <f>+D34*1000</f>
        <v>0</v>
      </c>
      <c r="L34" s="258">
        <f>+C34*1000</f>
        <v>0</v>
      </c>
      <c r="N34" s="159" t="s">
        <v>30</v>
      </c>
      <c r="O34" s="280">
        <f>+J34-SUM('Données de base'!C52:C56)</f>
        <v>0</v>
      </c>
      <c r="P34" s="281">
        <f>+K34-SUM('Données de base'!D52:D56)</f>
        <v>0</v>
      </c>
      <c r="Q34" s="281">
        <f>+L34-SUM('Données de base'!E52:E56)</f>
        <v>0</v>
      </c>
    </row>
    <row r="35" spans="1:17" x14ac:dyDescent="0.25">
      <c r="A35" s="86" t="s">
        <v>31</v>
      </c>
      <c r="B35" s="86" t="s">
        <v>147</v>
      </c>
      <c r="C35" s="146"/>
      <c r="D35" s="146"/>
      <c r="E35" s="146"/>
      <c r="F35" s="146">
        <f t="shared" si="0"/>
        <v>0</v>
      </c>
      <c r="G35" s="147"/>
      <c r="I35" s="155" t="s">
        <v>31</v>
      </c>
      <c r="J35" s="250" t="s">
        <v>77</v>
      </c>
      <c r="K35" s="250" t="s">
        <v>77</v>
      </c>
      <c r="L35" s="250" t="s">
        <v>77</v>
      </c>
      <c r="N35" s="155" t="s">
        <v>31</v>
      </c>
      <c r="O35" s="250" t="s">
        <v>77</v>
      </c>
      <c r="P35" s="250" t="s">
        <v>77</v>
      </c>
      <c r="Q35" s="250" t="s">
        <v>77</v>
      </c>
    </row>
    <row r="36" spans="1:17" x14ac:dyDescent="0.25">
      <c r="A36" s="86" t="s">
        <v>32</v>
      </c>
      <c r="B36" s="86" t="s">
        <v>148</v>
      </c>
      <c r="C36" s="146"/>
      <c r="D36" s="146"/>
      <c r="E36" s="146"/>
      <c r="F36" s="146">
        <f t="shared" si="0"/>
        <v>0</v>
      </c>
      <c r="G36" s="147"/>
      <c r="I36" s="155" t="s">
        <v>32</v>
      </c>
      <c r="J36" s="250" t="s">
        <v>77</v>
      </c>
      <c r="K36" s="250" t="s">
        <v>77</v>
      </c>
      <c r="L36" s="250" t="s">
        <v>77</v>
      </c>
      <c r="N36" s="155" t="s">
        <v>32</v>
      </c>
      <c r="O36" s="250" t="s">
        <v>77</v>
      </c>
      <c r="P36" s="250" t="s">
        <v>77</v>
      </c>
      <c r="Q36" s="250" t="s">
        <v>77</v>
      </c>
    </row>
    <row r="37" spans="1:17" s="282" customFormat="1" x14ac:dyDescent="0.25">
      <c r="A37" s="151" t="s">
        <v>33</v>
      </c>
      <c r="B37" s="151" t="s">
        <v>149</v>
      </c>
      <c r="C37" s="152"/>
      <c r="D37" s="152"/>
      <c r="E37" s="152"/>
      <c r="F37" s="152">
        <f t="shared" si="0"/>
        <v>0</v>
      </c>
      <c r="G37" s="153"/>
      <c r="I37" s="283" t="s">
        <v>33</v>
      </c>
      <c r="J37" s="284">
        <f>+G37*1000</f>
        <v>0</v>
      </c>
      <c r="K37" s="284">
        <f>+D37*1000</f>
        <v>0</v>
      </c>
      <c r="L37" s="284">
        <f>+C37*1000</f>
        <v>0</v>
      </c>
      <c r="N37" s="283" t="s">
        <v>33</v>
      </c>
      <c r="O37" s="285">
        <f>+J37-SUM('Données de base'!C59:C65)</f>
        <v>0</v>
      </c>
      <c r="P37" s="286">
        <f>+K37-SUM('Données de base'!D59:D65)</f>
        <v>0</v>
      </c>
      <c r="Q37" s="286">
        <f>+L37-SUM('Données de base'!E59:E65)</f>
        <v>0</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3"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1"/>
    <pageSetUpPr fitToPage="1"/>
  </sheetPr>
  <dimension ref="A1:F12"/>
  <sheetViews>
    <sheetView showGridLines="0" workbookViewId="0">
      <selection activeCell="A10" sqref="A10:B10"/>
    </sheetView>
  </sheetViews>
  <sheetFormatPr baseColWidth="10" defaultColWidth="11.453125" defaultRowHeight="14" x14ac:dyDescent="0.3"/>
  <cols>
    <col min="1" max="1" width="42.7265625" style="10" customWidth="1"/>
    <col min="2" max="2" width="42.7265625" style="6" customWidth="1"/>
    <col min="3" max="16384" width="11.453125" style="6"/>
  </cols>
  <sheetData>
    <row r="1" spans="1:6" ht="22" x14ac:dyDescent="0.4">
      <c r="A1" s="233" t="s">
        <v>151</v>
      </c>
    </row>
    <row r="2" spans="1:6" ht="22.5" thickBot="1" x14ac:dyDescent="0.45">
      <c r="A2" s="233"/>
    </row>
    <row r="3" spans="1:6" ht="20" x14ac:dyDescent="0.4">
      <c r="A3" s="78" t="s">
        <v>58</v>
      </c>
      <c r="B3" s="229" t="str">
        <f>IF(+'Données de base'!C7=0,"",+'Données de base'!C7)</f>
        <v/>
      </c>
    </row>
    <row r="4" spans="1:6" ht="20.5" thickBot="1" x14ac:dyDescent="0.45">
      <c r="A4" s="22" t="s">
        <v>59</v>
      </c>
      <c r="B4" s="232">
        <f>IF('Données de base'!C8=0,"",'Données de base'!C8)</f>
        <v>2017</v>
      </c>
    </row>
    <row r="5" spans="1:6" ht="22" x14ac:dyDescent="0.4">
      <c r="A5" s="233"/>
    </row>
    <row r="6" spans="1:6" s="116" customFormat="1" ht="30" customHeight="1" x14ac:dyDescent="0.25">
      <c r="A6" s="583" t="s">
        <v>304</v>
      </c>
      <c r="B6" s="583"/>
      <c r="C6" s="115"/>
      <c r="D6" s="115"/>
      <c r="E6" s="115"/>
      <c r="F6" s="115"/>
    </row>
    <row r="7" spans="1:6" ht="280" customHeight="1" x14ac:dyDescent="0.3">
      <c r="A7" s="581"/>
      <c r="B7" s="582"/>
    </row>
    <row r="8" spans="1:6" ht="12" customHeight="1" x14ac:dyDescent="0.3"/>
    <row r="9" spans="1:6" s="8" customFormat="1" ht="30" customHeight="1" x14ac:dyDescent="0.3">
      <c r="A9" s="583" t="s">
        <v>305</v>
      </c>
      <c r="B9" s="583"/>
    </row>
    <row r="10" spans="1:6" ht="280" customHeight="1" x14ac:dyDescent="0.3">
      <c r="A10" s="581"/>
      <c r="B10" s="582"/>
    </row>
    <row r="12" spans="1:6" x14ac:dyDescent="0.3">
      <c r="A12" s="12"/>
    </row>
  </sheetData>
  <mergeCells count="4">
    <mergeCell ref="A10:B10"/>
    <mergeCell ref="A6:B6"/>
    <mergeCell ref="A9:B9"/>
    <mergeCell ref="A7:B7"/>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43"/>
    <pageSetUpPr fitToPage="1"/>
  </sheetPr>
  <dimension ref="A1:R69"/>
  <sheetViews>
    <sheetView showGridLines="0" topLeftCell="A37" workbookViewId="0">
      <selection activeCell="H58" sqref="H58"/>
    </sheetView>
  </sheetViews>
  <sheetFormatPr baseColWidth="10" defaultColWidth="11.453125" defaultRowHeight="12.5" x14ac:dyDescent="0.25"/>
  <cols>
    <col min="1" max="1" width="8.81640625" style="424" customWidth="1"/>
    <col min="2" max="3" width="3" style="424" customWidth="1"/>
    <col min="4" max="4" width="3" style="425" customWidth="1"/>
    <col min="5" max="5" width="33.81640625" style="424" customWidth="1"/>
    <col min="6" max="6" width="37.81640625" style="424" customWidth="1"/>
    <col min="7" max="8" width="10.81640625" style="424" customWidth="1"/>
    <col min="9" max="9" width="8.81640625" style="424" customWidth="1"/>
    <col min="10" max="11" width="3" style="424" customWidth="1"/>
    <col min="12" max="12" width="3" style="425" customWidth="1"/>
    <col min="13" max="13" width="33.81640625" style="424" customWidth="1"/>
    <col min="14" max="14" width="37.81640625" style="424" customWidth="1"/>
    <col min="15" max="15" width="10.81640625" style="424" customWidth="1"/>
    <col min="16" max="16384" width="11.453125" style="424"/>
  </cols>
  <sheetData>
    <row r="1" spans="1:18" ht="20" x14ac:dyDescent="0.4">
      <c r="A1" s="586" t="s">
        <v>413</v>
      </c>
      <c r="B1" s="586"/>
      <c r="C1" s="586"/>
      <c r="D1" s="586"/>
      <c r="E1" s="586"/>
    </row>
    <row r="2" spans="1:18" s="429" customFormat="1" ht="14.25" customHeight="1" x14ac:dyDescent="0.3">
      <c r="A2" s="426" t="s">
        <v>152</v>
      </c>
      <c r="B2" s="427"/>
      <c r="C2" s="427"/>
      <c r="D2" s="427"/>
      <c r="E2" s="427"/>
      <c r="F2" s="427"/>
      <c r="G2" s="427"/>
      <c r="H2" s="428"/>
      <c r="L2" s="430"/>
    </row>
    <row r="3" spans="1:18" s="431" customFormat="1" x14ac:dyDescent="0.25">
      <c r="D3" s="432"/>
      <c r="L3" s="432"/>
    </row>
    <row r="4" spans="1:18" ht="18" thickBot="1" x14ac:dyDescent="0.4">
      <c r="A4" s="433" t="s">
        <v>153</v>
      </c>
      <c r="B4" s="434"/>
      <c r="C4" s="434"/>
      <c r="D4" s="435"/>
      <c r="E4" s="436"/>
      <c r="F4" s="436"/>
      <c r="G4" s="436"/>
      <c r="I4" s="433" t="s">
        <v>297</v>
      </c>
      <c r="J4" s="434"/>
      <c r="K4" s="434"/>
      <c r="L4" s="435"/>
      <c r="M4" s="436"/>
      <c r="N4" s="436"/>
      <c r="O4" s="436"/>
    </row>
    <row r="5" spans="1:18" ht="15" x14ac:dyDescent="0.3">
      <c r="A5" s="437" t="s">
        <v>177</v>
      </c>
      <c r="B5" s="437"/>
      <c r="C5" s="437"/>
      <c r="D5" s="438"/>
      <c r="E5" s="439"/>
      <c r="F5" s="440" t="s">
        <v>155</v>
      </c>
      <c r="G5" s="440" t="s">
        <v>156</v>
      </c>
      <c r="I5" s="437" t="s">
        <v>197</v>
      </c>
      <c r="J5" s="437"/>
      <c r="K5" s="437"/>
      <c r="L5" s="438"/>
      <c r="M5" s="439"/>
      <c r="N5" s="440" t="s">
        <v>155</v>
      </c>
      <c r="O5" s="440" t="s">
        <v>156</v>
      </c>
    </row>
    <row r="6" spans="1:18" x14ac:dyDescent="0.25">
      <c r="A6" s="441">
        <v>1</v>
      </c>
      <c r="B6" s="442" t="s">
        <v>10</v>
      </c>
      <c r="C6" s="442" t="s">
        <v>154</v>
      </c>
      <c r="D6" s="442" t="s">
        <v>10</v>
      </c>
      <c r="E6" s="443">
        <v>1.03</v>
      </c>
      <c r="F6" s="444" t="s">
        <v>157</v>
      </c>
      <c r="G6" s="445" t="s">
        <v>42</v>
      </c>
      <c r="I6" s="441"/>
      <c r="J6" s="442"/>
      <c r="K6" s="442" t="s">
        <v>198</v>
      </c>
      <c r="L6" s="442" t="s">
        <v>10</v>
      </c>
      <c r="M6" s="443">
        <v>0.01</v>
      </c>
      <c r="N6" s="444" t="s">
        <v>199</v>
      </c>
      <c r="O6" s="445" t="s">
        <v>42</v>
      </c>
    </row>
    <row r="7" spans="1:18" x14ac:dyDescent="0.25">
      <c r="A7" s="446">
        <v>1.03</v>
      </c>
      <c r="B7" s="447" t="s">
        <v>11</v>
      </c>
      <c r="C7" s="447" t="s">
        <v>154</v>
      </c>
      <c r="D7" s="447" t="s">
        <v>10</v>
      </c>
      <c r="E7" s="448">
        <v>1.1000000000000001</v>
      </c>
      <c r="F7" s="449" t="s">
        <v>158</v>
      </c>
      <c r="G7" s="584" t="s">
        <v>35</v>
      </c>
      <c r="I7" s="441">
        <v>0.01</v>
      </c>
      <c r="J7" s="442" t="s">
        <v>12</v>
      </c>
      <c r="K7" s="442" t="str">
        <f>+K6</f>
        <v>I5</v>
      </c>
      <c r="L7" s="442" t="s">
        <v>10</v>
      </c>
      <c r="M7" s="443">
        <v>0.02</v>
      </c>
      <c r="N7" s="444" t="s">
        <v>200</v>
      </c>
      <c r="O7" s="450" t="s">
        <v>35</v>
      </c>
    </row>
    <row r="8" spans="1:18" x14ac:dyDescent="0.25">
      <c r="A8" s="451">
        <v>0.99</v>
      </c>
      <c r="B8" s="452" t="s">
        <v>10</v>
      </c>
      <c r="C8" s="452" t="s">
        <v>154</v>
      </c>
      <c r="D8" s="452" t="s">
        <v>12</v>
      </c>
      <c r="E8" s="453">
        <v>1</v>
      </c>
      <c r="F8" s="454" t="s">
        <v>159</v>
      </c>
      <c r="G8" s="585"/>
      <c r="I8" s="441">
        <v>0.02</v>
      </c>
      <c r="J8" s="442" t="s">
        <v>12</v>
      </c>
      <c r="K8" s="442" t="str">
        <f>+K7</f>
        <v>I5</v>
      </c>
      <c r="L8" s="442" t="s">
        <v>10</v>
      </c>
      <c r="M8" s="443">
        <v>0.03</v>
      </c>
      <c r="N8" s="444" t="s">
        <v>201</v>
      </c>
      <c r="O8" s="450" t="s">
        <v>36</v>
      </c>
      <c r="P8" s="455"/>
      <c r="Q8" s="455"/>
      <c r="R8" s="455"/>
    </row>
    <row r="9" spans="1:18" x14ac:dyDescent="0.25">
      <c r="A9" s="446">
        <v>1.1000000000000001</v>
      </c>
      <c r="B9" s="447" t="s">
        <v>11</v>
      </c>
      <c r="C9" s="447" t="s">
        <v>154</v>
      </c>
      <c r="D9" s="447" t="s">
        <v>10</v>
      </c>
      <c r="E9" s="448">
        <v>1.2</v>
      </c>
      <c r="F9" s="456" t="s">
        <v>160</v>
      </c>
      <c r="G9" s="584" t="s">
        <v>36</v>
      </c>
      <c r="I9" s="441">
        <v>0.03</v>
      </c>
      <c r="J9" s="442" t="s">
        <v>12</v>
      </c>
      <c r="K9" s="442" t="str">
        <f>+K8</f>
        <v>I5</v>
      </c>
      <c r="L9" s="442" t="s">
        <v>10</v>
      </c>
      <c r="M9" s="443">
        <v>0.04</v>
      </c>
      <c r="N9" s="444" t="s">
        <v>202</v>
      </c>
      <c r="O9" s="450" t="s">
        <v>37</v>
      </c>
      <c r="P9" s="455"/>
      <c r="Q9" s="455"/>
      <c r="R9" s="455"/>
    </row>
    <row r="10" spans="1:18" x14ac:dyDescent="0.25">
      <c r="A10" s="451">
        <v>0.97499999999999998</v>
      </c>
      <c r="B10" s="452" t="s">
        <v>10</v>
      </c>
      <c r="C10" s="452" t="s">
        <v>154</v>
      </c>
      <c r="D10" s="452" t="s">
        <v>12</v>
      </c>
      <c r="E10" s="453">
        <v>0.99</v>
      </c>
      <c r="F10" s="454" t="s">
        <v>161</v>
      </c>
      <c r="G10" s="585"/>
      <c r="I10" s="441">
        <v>0.04</v>
      </c>
      <c r="J10" s="442" t="s">
        <v>12</v>
      </c>
      <c r="K10" s="442" t="str">
        <f>+K9</f>
        <v>I5</v>
      </c>
      <c r="L10" s="442" t="s">
        <v>10</v>
      </c>
      <c r="M10" s="443">
        <v>0.05</v>
      </c>
      <c r="N10" s="444" t="s">
        <v>203</v>
      </c>
      <c r="O10" s="450" t="s">
        <v>38</v>
      </c>
      <c r="P10" s="455"/>
      <c r="Q10" s="455"/>
      <c r="R10" s="455"/>
    </row>
    <row r="11" spans="1:18" x14ac:dyDescent="0.25">
      <c r="A11" s="441">
        <v>1.2</v>
      </c>
      <c r="B11" s="442" t="s">
        <v>11</v>
      </c>
      <c r="C11" s="442" t="s">
        <v>154</v>
      </c>
      <c r="D11" s="442"/>
      <c r="E11" s="443"/>
      <c r="F11" s="444" t="s">
        <v>163</v>
      </c>
      <c r="G11" s="450" t="s">
        <v>40</v>
      </c>
      <c r="I11" s="441">
        <v>0.05</v>
      </c>
      <c r="J11" s="442" t="s">
        <v>12</v>
      </c>
      <c r="K11" s="442" t="str">
        <f>+K10</f>
        <v>I5</v>
      </c>
      <c r="L11" s="442" t="str">
        <f>+L10</f>
        <v>&lt;=</v>
      </c>
      <c r="M11" s="443">
        <v>0.06</v>
      </c>
      <c r="N11" s="444" t="s">
        <v>204</v>
      </c>
      <c r="O11" s="450" t="s">
        <v>39</v>
      </c>
      <c r="P11" s="455"/>
      <c r="Q11" s="455"/>
      <c r="R11" s="455"/>
    </row>
    <row r="12" spans="1:18" ht="12.75" customHeight="1" thickBot="1" x14ac:dyDescent="0.3">
      <c r="A12" s="451">
        <v>0.95499999999999996</v>
      </c>
      <c r="B12" s="452" t="s">
        <v>10</v>
      </c>
      <c r="C12" s="452" t="s">
        <v>154</v>
      </c>
      <c r="D12" s="452" t="s">
        <v>12</v>
      </c>
      <c r="E12" s="453">
        <v>0.97499999999999998</v>
      </c>
      <c r="F12" s="454" t="s">
        <v>164</v>
      </c>
      <c r="G12" s="457" t="s">
        <v>37</v>
      </c>
      <c r="I12" s="458">
        <v>0.06</v>
      </c>
      <c r="J12" s="435" t="s">
        <v>12</v>
      </c>
      <c r="K12" s="435" t="s">
        <v>198</v>
      </c>
      <c r="L12" s="435"/>
      <c r="M12" s="436"/>
      <c r="N12" s="459" t="s">
        <v>205</v>
      </c>
      <c r="O12" s="460" t="s">
        <v>41</v>
      </c>
      <c r="P12" s="455"/>
      <c r="Q12" s="455"/>
      <c r="R12" s="455"/>
    </row>
    <row r="13" spans="1:18" x14ac:dyDescent="0.25">
      <c r="A13" s="451">
        <v>0.93</v>
      </c>
      <c r="B13" s="452" t="s">
        <v>10</v>
      </c>
      <c r="C13" s="452" t="s">
        <v>154</v>
      </c>
      <c r="D13" s="452" t="s">
        <v>12</v>
      </c>
      <c r="E13" s="453">
        <v>0.95499999999999996</v>
      </c>
      <c r="F13" s="454" t="s">
        <v>165</v>
      </c>
      <c r="G13" s="461" t="s">
        <v>38</v>
      </c>
    </row>
    <row r="14" spans="1:18" x14ac:dyDescent="0.25">
      <c r="A14" s="441">
        <v>0.9</v>
      </c>
      <c r="B14" s="442" t="s">
        <v>11</v>
      </c>
      <c r="C14" s="442" t="s">
        <v>154</v>
      </c>
      <c r="D14" s="442" t="s">
        <v>10</v>
      </c>
      <c r="E14" s="443">
        <v>0.93</v>
      </c>
      <c r="F14" s="454" t="s">
        <v>166</v>
      </c>
      <c r="G14" s="450" t="s">
        <v>39</v>
      </c>
    </row>
    <row r="15" spans="1:18" ht="25.5" thickBot="1" x14ac:dyDescent="0.3">
      <c r="A15" s="436"/>
      <c r="B15" s="462"/>
      <c r="C15" s="435" t="s">
        <v>154</v>
      </c>
      <c r="D15" s="435" t="s">
        <v>12</v>
      </c>
      <c r="E15" s="463">
        <v>0.9</v>
      </c>
      <c r="F15" s="459" t="s">
        <v>162</v>
      </c>
      <c r="G15" s="464" t="s">
        <v>41</v>
      </c>
      <c r="J15" s="465"/>
      <c r="K15" s="465"/>
    </row>
    <row r="16" spans="1:18" x14ac:dyDescent="0.25">
      <c r="F16" s="455"/>
      <c r="G16" s="466"/>
    </row>
    <row r="17" spans="1:15" x14ac:dyDescent="0.25">
      <c r="F17" s="455"/>
    </row>
    <row r="18" spans="1:15" ht="18" thickBot="1" x14ac:dyDescent="0.4">
      <c r="A18" s="433" t="s">
        <v>167</v>
      </c>
      <c r="B18" s="434"/>
      <c r="C18" s="434"/>
      <c r="D18" s="435"/>
      <c r="E18" s="436"/>
      <c r="F18" s="436"/>
      <c r="G18" s="436"/>
      <c r="I18" s="433" t="s">
        <v>206</v>
      </c>
      <c r="J18" s="434"/>
      <c r="K18" s="434"/>
      <c r="L18" s="435"/>
      <c r="M18" s="436"/>
      <c r="N18" s="436"/>
      <c r="O18" s="436"/>
    </row>
    <row r="19" spans="1:15" ht="15" x14ac:dyDescent="0.3">
      <c r="A19" s="587" t="s">
        <v>178</v>
      </c>
      <c r="B19" s="587"/>
      <c r="C19" s="587"/>
      <c r="D19" s="587"/>
      <c r="E19" s="587"/>
      <c r="F19" s="440" t="s">
        <v>155</v>
      </c>
      <c r="G19" s="440" t="s">
        <v>156</v>
      </c>
      <c r="I19" s="437" t="s">
        <v>207</v>
      </c>
      <c r="J19" s="437"/>
      <c r="K19" s="437"/>
      <c r="L19" s="438"/>
      <c r="M19" s="439"/>
      <c r="N19" s="440" t="s">
        <v>155</v>
      </c>
      <c r="O19" s="440" t="s">
        <v>156</v>
      </c>
    </row>
    <row r="20" spans="1:15" ht="24.75" customHeight="1" x14ac:dyDescent="0.25">
      <c r="A20" s="441"/>
      <c r="B20" s="442"/>
      <c r="C20" s="442" t="s">
        <v>168</v>
      </c>
      <c r="D20" s="442" t="s">
        <v>13</v>
      </c>
      <c r="E20" s="443">
        <v>1</v>
      </c>
      <c r="F20" s="444" t="s">
        <v>169</v>
      </c>
      <c r="G20" s="445" t="s">
        <v>42</v>
      </c>
      <c r="H20" s="424" t="s">
        <v>34</v>
      </c>
      <c r="I20" s="441">
        <v>7.0000000000000007E-2</v>
      </c>
      <c r="J20" s="442" t="s">
        <v>10</v>
      </c>
      <c r="K20" s="442" t="s">
        <v>208</v>
      </c>
      <c r="L20" s="442" t="s">
        <v>10</v>
      </c>
      <c r="M20" s="443">
        <v>0.1</v>
      </c>
      <c r="N20" s="444" t="s">
        <v>209</v>
      </c>
      <c r="O20" s="445" t="s">
        <v>42</v>
      </c>
    </row>
    <row r="21" spans="1:15" x14ac:dyDescent="0.25">
      <c r="A21" s="441">
        <v>1</v>
      </c>
      <c r="B21" s="442" t="s">
        <v>14</v>
      </c>
      <c r="C21" s="442" t="s">
        <v>168</v>
      </c>
      <c r="D21" s="442" t="s">
        <v>13</v>
      </c>
      <c r="E21" s="443">
        <v>0.85</v>
      </c>
      <c r="F21" s="444" t="s">
        <v>170</v>
      </c>
      <c r="G21" s="450" t="s">
        <v>35</v>
      </c>
      <c r="I21" s="446">
        <v>0.1</v>
      </c>
      <c r="J21" s="447" t="s">
        <v>11</v>
      </c>
      <c r="K21" s="447" t="s">
        <v>208</v>
      </c>
      <c r="L21" s="447" t="s">
        <v>10</v>
      </c>
      <c r="M21" s="448">
        <v>0.12</v>
      </c>
      <c r="N21" s="449" t="s">
        <v>210</v>
      </c>
      <c r="O21" s="584" t="s">
        <v>35</v>
      </c>
    </row>
    <row r="22" spans="1:15" x14ac:dyDescent="0.25">
      <c r="A22" s="441">
        <v>0.85</v>
      </c>
      <c r="B22" s="442" t="s">
        <v>14</v>
      </c>
      <c r="C22" s="442" t="s">
        <v>168</v>
      </c>
      <c r="D22" s="442" t="s">
        <v>13</v>
      </c>
      <c r="E22" s="443">
        <v>0.7</v>
      </c>
      <c r="F22" s="444" t="s">
        <v>171</v>
      </c>
      <c r="G22" s="450" t="s">
        <v>36</v>
      </c>
      <c r="I22" s="451">
        <v>0.05</v>
      </c>
      <c r="J22" s="452" t="s">
        <v>10</v>
      </c>
      <c r="K22" s="452" t="s">
        <v>208</v>
      </c>
      <c r="L22" s="452" t="s">
        <v>12</v>
      </c>
      <c r="M22" s="453">
        <v>7.0000000000000007E-2</v>
      </c>
      <c r="N22" s="454" t="s">
        <v>211</v>
      </c>
      <c r="O22" s="585"/>
    </row>
    <row r="23" spans="1:15" x14ac:dyDescent="0.25">
      <c r="A23" s="441">
        <v>0.7</v>
      </c>
      <c r="B23" s="442" t="s">
        <v>14</v>
      </c>
      <c r="C23" s="442" t="s">
        <v>168</v>
      </c>
      <c r="D23" s="442" t="s">
        <v>13</v>
      </c>
      <c r="E23" s="443">
        <v>0.55000000000000004</v>
      </c>
      <c r="F23" s="444" t="s">
        <v>172</v>
      </c>
      <c r="G23" s="450" t="s">
        <v>37</v>
      </c>
      <c r="I23" s="467">
        <v>0.12</v>
      </c>
      <c r="J23" s="468" t="s">
        <v>11</v>
      </c>
      <c r="K23" s="468" t="s">
        <v>208</v>
      </c>
      <c r="L23" s="468" t="s">
        <v>10</v>
      </c>
      <c r="M23" s="469">
        <v>0.14000000000000001</v>
      </c>
      <c r="N23" s="456" t="s">
        <v>212</v>
      </c>
      <c r="O23" s="584" t="s">
        <v>36</v>
      </c>
    </row>
    <row r="24" spans="1:15" x14ac:dyDescent="0.25">
      <c r="A24" s="441">
        <v>0.55000000000000004</v>
      </c>
      <c r="B24" s="442" t="s">
        <v>14</v>
      </c>
      <c r="C24" s="442" t="s">
        <v>168</v>
      </c>
      <c r="D24" s="442" t="s">
        <v>13</v>
      </c>
      <c r="E24" s="443">
        <v>0.4</v>
      </c>
      <c r="F24" s="444" t="s">
        <v>173</v>
      </c>
      <c r="G24" s="450" t="s">
        <v>38</v>
      </c>
      <c r="I24" s="451">
        <v>0.03</v>
      </c>
      <c r="J24" s="452" t="s">
        <v>10</v>
      </c>
      <c r="K24" s="452" t="s">
        <v>208</v>
      </c>
      <c r="L24" s="452" t="s">
        <v>12</v>
      </c>
      <c r="M24" s="453">
        <v>0.05</v>
      </c>
      <c r="N24" s="454" t="s">
        <v>213</v>
      </c>
      <c r="O24" s="585"/>
    </row>
    <row r="25" spans="1:15" x14ac:dyDescent="0.25">
      <c r="A25" s="467">
        <v>0.4</v>
      </c>
      <c r="B25" s="468" t="s">
        <v>14</v>
      </c>
      <c r="C25" s="468" t="s">
        <v>168</v>
      </c>
      <c r="D25" s="442" t="s">
        <v>13</v>
      </c>
      <c r="E25" s="443">
        <v>0.25</v>
      </c>
      <c r="F25" s="444" t="s">
        <v>174</v>
      </c>
      <c r="G25" s="461" t="s">
        <v>39</v>
      </c>
      <c r="I25" s="467">
        <v>0.14000000000000001</v>
      </c>
      <c r="J25" s="468" t="s">
        <v>11</v>
      </c>
      <c r="K25" s="468" t="s">
        <v>208</v>
      </c>
      <c r="L25" s="468" t="s">
        <v>10</v>
      </c>
      <c r="M25" s="469">
        <v>0.15</v>
      </c>
      <c r="N25" s="456" t="s">
        <v>214</v>
      </c>
      <c r="O25" s="584" t="s">
        <v>37</v>
      </c>
    </row>
    <row r="26" spans="1:15" ht="13" thickBot="1" x14ac:dyDescent="0.3">
      <c r="A26" s="470">
        <v>0.25</v>
      </c>
      <c r="B26" s="471" t="s">
        <v>14</v>
      </c>
      <c r="C26" s="471" t="s">
        <v>168</v>
      </c>
      <c r="D26" s="471"/>
      <c r="E26" s="472"/>
      <c r="F26" s="473" t="s">
        <v>175</v>
      </c>
      <c r="G26" s="464" t="s">
        <v>41</v>
      </c>
      <c r="I26" s="451">
        <v>0.02</v>
      </c>
      <c r="J26" s="452" t="s">
        <v>10</v>
      </c>
      <c r="K26" s="452" t="s">
        <v>208</v>
      </c>
      <c r="L26" s="452" t="s">
        <v>12</v>
      </c>
      <c r="M26" s="453">
        <v>0.03</v>
      </c>
      <c r="N26" s="454" t="s">
        <v>215</v>
      </c>
      <c r="O26" s="585"/>
    </row>
    <row r="27" spans="1:15" ht="12.75" customHeight="1" x14ac:dyDescent="0.35">
      <c r="B27" s="474"/>
      <c r="C27" s="474"/>
      <c r="F27" s="475"/>
      <c r="I27" s="467">
        <v>0.15</v>
      </c>
      <c r="J27" s="468" t="s">
        <v>11</v>
      </c>
      <c r="K27" s="468" t="s">
        <v>208</v>
      </c>
      <c r="L27" s="468" t="s">
        <v>10</v>
      </c>
      <c r="M27" s="469">
        <v>0.16</v>
      </c>
      <c r="N27" s="456" t="s">
        <v>214</v>
      </c>
      <c r="O27" s="584" t="s">
        <v>38</v>
      </c>
    </row>
    <row r="28" spans="1:15" x14ac:dyDescent="0.25">
      <c r="F28" s="455"/>
      <c r="I28" s="451">
        <v>0.01</v>
      </c>
      <c r="J28" s="452" t="s">
        <v>10</v>
      </c>
      <c r="K28" s="452" t="s">
        <v>208</v>
      </c>
      <c r="L28" s="452" t="s">
        <v>12</v>
      </c>
      <c r="M28" s="453">
        <v>0.02</v>
      </c>
      <c r="N28" s="454" t="s">
        <v>216</v>
      </c>
      <c r="O28" s="585"/>
    </row>
    <row r="29" spans="1:15" x14ac:dyDescent="0.25">
      <c r="I29" s="467">
        <v>0.16</v>
      </c>
      <c r="J29" s="468" t="s">
        <v>11</v>
      </c>
      <c r="K29" s="468" t="s">
        <v>208</v>
      </c>
      <c r="L29" s="468" t="s">
        <v>10</v>
      </c>
      <c r="M29" s="469">
        <v>0.17</v>
      </c>
      <c r="N29" s="456" t="s">
        <v>214</v>
      </c>
      <c r="O29" s="584" t="s">
        <v>39</v>
      </c>
    </row>
    <row r="30" spans="1:15" x14ac:dyDescent="0.25">
      <c r="I30" s="451">
        <v>0</v>
      </c>
      <c r="J30" s="452" t="s">
        <v>10</v>
      </c>
      <c r="K30" s="452" t="s">
        <v>208</v>
      </c>
      <c r="L30" s="452" t="s">
        <v>12</v>
      </c>
      <c r="M30" s="453">
        <v>0.01</v>
      </c>
      <c r="N30" s="454" t="s">
        <v>217</v>
      </c>
      <c r="O30" s="585"/>
    </row>
    <row r="31" spans="1:15" x14ac:dyDescent="0.25">
      <c r="I31" s="467">
        <v>0.17</v>
      </c>
      <c r="J31" s="468" t="s">
        <v>11</v>
      </c>
      <c r="K31" s="468" t="s">
        <v>208</v>
      </c>
      <c r="L31" s="468"/>
      <c r="M31" s="476"/>
      <c r="N31" s="456" t="s">
        <v>218</v>
      </c>
      <c r="O31" s="584" t="s">
        <v>41</v>
      </c>
    </row>
    <row r="32" spans="1:15" ht="13" thickBot="1" x14ac:dyDescent="0.3">
      <c r="I32" s="436"/>
      <c r="J32" s="435"/>
      <c r="K32" s="435" t="s">
        <v>208</v>
      </c>
      <c r="L32" s="435" t="s">
        <v>12</v>
      </c>
      <c r="M32" s="463">
        <v>0</v>
      </c>
      <c r="N32" s="459" t="s">
        <v>219</v>
      </c>
      <c r="O32" s="588"/>
    </row>
    <row r="35" spans="1:15" ht="18" thickBot="1" x14ac:dyDescent="0.4">
      <c r="A35" s="433" t="s">
        <v>176</v>
      </c>
      <c r="B35" s="436"/>
      <c r="C35" s="436"/>
      <c r="D35" s="435"/>
      <c r="E35" s="436"/>
      <c r="F35" s="436"/>
      <c r="G35" s="436"/>
      <c r="I35" s="433" t="s">
        <v>220</v>
      </c>
      <c r="J35" s="436"/>
      <c r="K35" s="436"/>
      <c r="L35" s="435"/>
      <c r="M35" s="436"/>
      <c r="N35" s="436"/>
      <c r="O35" s="436"/>
    </row>
    <row r="36" spans="1:15" ht="15" x14ac:dyDescent="0.3">
      <c r="A36" s="437" t="s">
        <v>179</v>
      </c>
      <c r="B36" s="437"/>
      <c r="C36" s="437"/>
      <c r="D36" s="438"/>
      <c r="E36" s="439"/>
      <c r="F36" s="477" t="s">
        <v>155</v>
      </c>
      <c r="G36" s="440" t="s">
        <v>156</v>
      </c>
      <c r="I36" s="437" t="s">
        <v>221</v>
      </c>
      <c r="J36" s="437"/>
      <c r="K36" s="437"/>
      <c r="L36" s="438"/>
      <c r="M36" s="439"/>
      <c r="N36" s="440" t="s">
        <v>155</v>
      </c>
      <c r="O36" s="440" t="s">
        <v>156</v>
      </c>
    </row>
    <row r="37" spans="1:15" ht="25" x14ac:dyDescent="0.25">
      <c r="A37" s="478"/>
      <c r="B37" s="442"/>
      <c r="C37" s="442" t="s">
        <v>180</v>
      </c>
      <c r="D37" s="442" t="s">
        <v>10</v>
      </c>
      <c r="E37" s="443">
        <v>0</v>
      </c>
      <c r="F37" s="444" t="s">
        <v>181</v>
      </c>
      <c r="G37" s="445" t="s">
        <v>42</v>
      </c>
      <c r="I37" s="441">
        <v>-0.01</v>
      </c>
      <c r="J37" s="442" t="s">
        <v>12</v>
      </c>
      <c r="K37" s="442" t="s">
        <v>222</v>
      </c>
      <c r="L37" s="442" t="s">
        <v>10</v>
      </c>
      <c r="M37" s="443">
        <v>0.01</v>
      </c>
      <c r="N37" s="444" t="s">
        <v>223</v>
      </c>
      <c r="O37" s="445" t="s">
        <v>42</v>
      </c>
    </row>
    <row r="38" spans="1:15" ht="12.75" customHeight="1" x14ac:dyDescent="0.25">
      <c r="A38" s="441">
        <v>0</v>
      </c>
      <c r="B38" s="442" t="s">
        <v>12</v>
      </c>
      <c r="C38" s="442" t="s">
        <v>180</v>
      </c>
      <c r="D38" s="442" t="s">
        <v>10</v>
      </c>
      <c r="E38" s="443">
        <v>0.01</v>
      </c>
      <c r="F38" s="444" t="s">
        <v>182</v>
      </c>
      <c r="G38" s="450" t="s">
        <v>35</v>
      </c>
      <c r="I38" s="479">
        <v>0.01</v>
      </c>
      <c r="J38" s="480" t="s">
        <v>12</v>
      </c>
      <c r="K38" s="480" t="s">
        <v>222</v>
      </c>
      <c r="L38" s="480" t="s">
        <v>10</v>
      </c>
      <c r="M38" s="481">
        <v>1.7999999999999999E-2</v>
      </c>
      <c r="N38" s="589" t="s">
        <v>289</v>
      </c>
      <c r="O38" s="584" t="s">
        <v>35</v>
      </c>
    </row>
    <row r="39" spans="1:15" x14ac:dyDescent="0.25">
      <c r="A39" s="441">
        <v>0.01</v>
      </c>
      <c r="B39" s="442" t="s">
        <v>12</v>
      </c>
      <c r="C39" s="442" t="s">
        <v>180</v>
      </c>
      <c r="D39" s="442" t="s">
        <v>10</v>
      </c>
      <c r="E39" s="443">
        <v>0.02</v>
      </c>
      <c r="F39" s="444" t="s">
        <v>183</v>
      </c>
      <c r="G39" s="450" t="s">
        <v>36</v>
      </c>
      <c r="I39" s="482">
        <v>-5.5E-2</v>
      </c>
      <c r="J39" s="483" t="s">
        <v>12</v>
      </c>
      <c r="K39" s="483" t="str">
        <f>+K37</f>
        <v>I7</v>
      </c>
      <c r="L39" s="483" t="s">
        <v>10</v>
      </c>
      <c r="M39" s="484">
        <v>-0.01</v>
      </c>
      <c r="N39" s="590"/>
      <c r="O39" s="585"/>
    </row>
    <row r="40" spans="1:15" ht="12.75" customHeight="1" x14ac:dyDescent="0.25">
      <c r="A40" s="441">
        <v>0.02</v>
      </c>
      <c r="B40" s="442" t="s">
        <v>12</v>
      </c>
      <c r="C40" s="442" t="s">
        <v>180</v>
      </c>
      <c r="D40" s="442" t="s">
        <v>10</v>
      </c>
      <c r="E40" s="443">
        <v>0.03</v>
      </c>
      <c r="F40" s="444" t="s">
        <v>184</v>
      </c>
      <c r="G40" s="450" t="s">
        <v>37</v>
      </c>
      <c r="I40" s="485">
        <v>1.7999999999999999E-2</v>
      </c>
      <c r="J40" s="447" t="str">
        <f>+J38</f>
        <v>&lt;</v>
      </c>
      <c r="K40" s="447" t="str">
        <f>+K38</f>
        <v>I7</v>
      </c>
      <c r="L40" s="447" t="s">
        <v>10</v>
      </c>
      <c r="M40" s="448">
        <v>2.5999999999999999E-2</v>
      </c>
      <c r="N40" s="589" t="s">
        <v>290</v>
      </c>
      <c r="O40" s="584" t="s">
        <v>36</v>
      </c>
    </row>
    <row r="41" spans="1:15" x14ac:dyDescent="0.25">
      <c r="A41" s="441">
        <v>0.03</v>
      </c>
      <c r="B41" s="442" t="s">
        <v>12</v>
      </c>
      <c r="C41" s="442" t="s">
        <v>180</v>
      </c>
      <c r="D41" s="442" t="s">
        <v>10</v>
      </c>
      <c r="E41" s="443">
        <v>0.04</v>
      </c>
      <c r="F41" s="444" t="s">
        <v>185</v>
      </c>
      <c r="G41" s="450" t="s">
        <v>38</v>
      </c>
      <c r="I41" s="486">
        <v>-0.1</v>
      </c>
      <c r="J41" s="452" t="str">
        <f>+J39</f>
        <v>&lt;</v>
      </c>
      <c r="K41" s="452" t="str">
        <f>+K39</f>
        <v>I7</v>
      </c>
      <c r="L41" s="452" t="s">
        <v>10</v>
      </c>
      <c r="M41" s="453">
        <v>-5.5E-2</v>
      </c>
      <c r="N41" s="590"/>
      <c r="O41" s="585"/>
    </row>
    <row r="42" spans="1:15" x14ac:dyDescent="0.25">
      <c r="A42" s="446">
        <v>0.04</v>
      </c>
      <c r="B42" s="447" t="s">
        <v>12</v>
      </c>
      <c r="C42" s="447" t="s">
        <v>180</v>
      </c>
      <c r="D42" s="442" t="s">
        <v>10</v>
      </c>
      <c r="E42" s="443">
        <v>0.05</v>
      </c>
      <c r="F42" s="444" t="s">
        <v>186</v>
      </c>
      <c r="G42" s="461" t="s">
        <v>39</v>
      </c>
      <c r="K42" s="425" t="s">
        <v>222</v>
      </c>
      <c r="L42" s="442" t="s">
        <v>10</v>
      </c>
      <c r="M42" s="453">
        <v>-0.1</v>
      </c>
      <c r="N42" s="466" t="s">
        <v>291</v>
      </c>
      <c r="O42" s="466" t="s">
        <v>40</v>
      </c>
    </row>
    <row r="43" spans="1:15" ht="13" thickBot="1" x14ac:dyDescent="0.3">
      <c r="A43" s="470">
        <v>0.05</v>
      </c>
      <c r="B43" s="471" t="s">
        <v>12</v>
      </c>
      <c r="C43" s="471" t="s">
        <v>180</v>
      </c>
      <c r="D43" s="471"/>
      <c r="E43" s="472"/>
      <c r="F43" s="473" t="s">
        <v>187</v>
      </c>
      <c r="G43" s="464" t="s">
        <v>41</v>
      </c>
      <c r="I43" s="487">
        <v>2.5999999999999999E-2</v>
      </c>
      <c r="J43" s="442" t="str">
        <f>+J41</f>
        <v>&lt;</v>
      </c>
      <c r="K43" s="442" t="str">
        <f>+K41</f>
        <v>I7</v>
      </c>
      <c r="L43" s="442" t="s">
        <v>10</v>
      </c>
      <c r="M43" s="443">
        <v>3.4000000000000002E-2</v>
      </c>
      <c r="N43" s="444" t="s">
        <v>292</v>
      </c>
      <c r="O43" s="450" t="s">
        <v>37</v>
      </c>
    </row>
    <row r="44" spans="1:15" x14ac:dyDescent="0.25">
      <c r="I44" s="487">
        <v>3.4000000000000002E-2</v>
      </c>
      <c r="J44" s="442" t="str">
        <f t="shared" ref="J44:K46" si="0">+J43</f>
        <v>&lt;</v>
      </c>
      <c r="K44" s="442" t="str">
        <f t="shared" si="0"/>
        <v>I7</v>
      </c>
      <c r="L44" s="442" t="s">
        <v>10</v>
      </c>
      <c r="M44" s="443">
        <v>4.2000000000000003E-2</v>
      </c>
      <c r="N44" s="444" t="s">
        <v>293</v>
      </c>
      <c r="O44" s="450" t="s">
        <v>38</v>
      </c>
    </row>
    <row r="45" spans="1:15" x14ac:dyDescent="0.25">
      <c r="I45" s="487">
        <v>4.2000000000000003E-2</v>
      </c>
      <c r="J45" s="442" t="str">
        <f t="shared" si="0"/>
        <v>&lt;</v>
      </c>
      <c r="K45" s="442" t="str">
        <f t="shared" si="0"/>
        <v>I7</v>
      </c>
      <c r="L45" s="442" t="s">
        <v>10</v>
      </c>
      <c r="M45" s="443">
        <v>0.05</v>
      </c>
      <c r="N45" s="444" t="s">
        <v>294</v>
      </c>
      <c r="O45" s="461" t="s">
        <v>39</v>
      </c>
    </row>
    <row r="46" spans="1:15" ht="13" thickBot="1" x14ac:dyDescent="0.3">
      <c r="I46" s="488">
        <v>0.05</v>
      </c>
      <c r="J46" s="471" t="str">
        <f t="shared" si="0"/>
        <v>&lt;</v>
      </c>
      <c r="K46" s="471" t="str">
        <f t="shared" si="0"/>
        <v>I7</v>
      </c>
      <c r="L46" s="471"/>
      <c r="M46" s="489"/>
      <c r="N46" s="473" t="s">
        <v>295</v>
      </c>
      <c r="O46" s="464" t="s">
        <v>41</v>
      </c>
    </row>
    <row r="49" spans="1:15" ht="18" thickBot="1" x14ac:dyDescent="0.4">
      <c r="A49" s="433" t="s">
        <v>188</v>
      </c>
      <c r="B49" s="433"/>
      <c r="C49" s="433"/>
      <c r="D49" s="435"/>
      <c r="E49" s="436"/>
      <c r="F49" s="436"/>
      <c r="G49" s="436"/>
      <c r="I49" s="433" t="s">
        <v>224</v>
      </c>
      <c r="J49" s="433"/>
      <c r="K49" s="433"/>
      <c r="L49" s="435"/>
      <c r="M49" s="436"/>
      <c r="N49" s="436"/>
      <c r="O49" s="436"/>
    </row>
    <row r="50" spans="1:15" ht="15" x14ac:dyDescent="0.3">
      <c r="A50" s="437" t="s">
        <v>189</v>
      </c>
      <c r="B50" s="437"/>
      <c r="C50" s="437"/>
      <c r="D50" s="438"/>
      <c r="E50" s="439"/>
      <c r="F50" s="440" t="s">
        <v>155</v>
      </c>
      <c r="G50" s="440" t="s">
        <v>156</v>
      </c>
      <c r="I50" s="437" t="s">
        <v>225</v>
      </c>
      <c r="J50" s="437"/>
      <c r="K50" s="437"/>
      <c r="L50" s="438"/>
      <c r="M50" s="439"/>
      <c r="N50" s="440" t="s">
        <v>155</v>
      </c>
      <c r="O50" s="440" t="s">
        <v>156</v>
      </c>
    </row>
    <row r="51" spans="1:15" x14ac:dyDescent="0.25">
      <c r="A51" s="478"/>
      <c r="B51" s="442"/>
      <c r="C51" s="442" t="s">
        <v>190</v>
      </c>
      <c r="D51" s="442" t="s">
        <v>10</v>
      </c>
      <c r="E51" s="443">
        <v>0</v>
      </c>
      <c r="F51" s="444" t="s">
        <v>191</v>
      </c>
      <c r="G51" s="445" t="s">
        <v>42</v>
      </c>
      <c r="I51" s="478"/>
      <c r="J51" s="442"/>
      <c r="K51" s="442" t="s">
        <v>226</v>
      </c>
      <c r="L51" s="442" t="s">
        <v>10</v>
      </c>
      <c r="M51" s="443">
        <v>2.5000000000000001E-2</v>
      </c>
      <c r="N51" s="444" t="s">
        <v>227</v>
      </c>
      <c r="O51" s="444" t="s">
        <v>42</v>
      </c>
    </row>
    <row r="52" spans="1:15" ht="25" x14ac:dyDescent="0.25">
      <c r="A52" s="441">
        <v>0</v>
      </c>
      <c r="B52" s="442" t="s">
        <v>12</v>
      </c>
      <c r="C52" s="442" t="str">
        <f>+C51</f>
        <v>I4</v>
      </c>
      <c r="D52" s="442" t="s">
        <v>10</v>
      </c>
      <c r="E52" s="443">
        <v>0.04</v>
      </c>
      <c r="F52" s="444" t="s">
        <v>414</v>
      </c>
      <c r="G52" s="450" t="s">
        <v>35</v>
      </c>
      <c r="I52" s="441">
        <v>2.5000000000000001E-2</v>
      </c>
      <c r="J52" s="442" t="s">
        <v>12</v>
      </c>
      <c r="K52" s="442" t="str">
        <f t="shared" ref="K52:L56" si="1">+K51</f>
        <v>I8</v>
      </c>
      <c r="L52" s="442" t="str">
        <f t="shared" si="1"/>
        <v>&lt;=</v>
      </c>
      <c r="M52" s="443">
        <v>3.5000000000000003E-2</v>
      </c>
      <c r="N52" s="444" t="s">
        <v>228</v>
      </c>
      <c r="O52" s="444" t="s">
        <v>35</v>
      </c>
    </row>
    <row r="53" spans="1:15" x14ac:dyDescent="0.25">
      <c r="A53" s="441">
        <v>0.04</v>
      </c>
      <c r="B53" s="442" t="s">
        <v>12</v>
      </c>
      <c r="C53" s="442" t="str">
        <f>+C52</f>
        <v>I4</v>
      </c>
      <c r="D53" s="442" t="s">
        <v>10</v>
      </c>
      <c r="E53" s="443">
        <v>7.0000000000000007E-2</v>
      </c>
      <c r="F53" s="444" t="s">
        <v>192</v>
      </c>
      <c r="G53" s="450" t="s">
        <v>36</v>
      </c>
      <c r="I53" s="441">
        <v>3.5000000000000003E-2</v>
      </c>
      <c r="J53" s="442" t="str">
        <f>+J52</f>
        <v>&lt;</v>
      </c>
      <c r="K53" s="442" t="str">
        <f t="shared" si="1"/>
        <v>I8</v>
      </c>
      <c r="L53" s="442" t="str">
        <f t="shared" si="1"/>
        <v>&lt;=</v>
      </c>
      <c r="M53" s="443">
        <v>4.4999999999999998E-2</v>
      </c>
      <c r="N53" s="444" t="s">
        <v>229</v>
      </c>
      <c r="O53" s="444" t="s">
        <v>36</v>
      </c>
    </row>
    <row r="54" spans="1:15" x14ac:dyDescent="0.25">
      <c r="A54" s="441">
        <v>7.0000000000000007E-2</v>
      </c>
      <c r="B54" s="442" t="s">
        <v>12</v>
      </c>
      <c r="C54" s="442" t="str">
        <f>+C53</f>
        <v>I4</v>
      </c>
      <c r="D54" s="442" t="s">
        <v>10</v>
      </c>
      <c r="E54" s="443">
        <v>0.09</v>
      </c>
      <c r="F54" s="444" t="s">
        <v>193</v>
      </c>
      <c r="G54" s="450" t="s">
        <v>37</v>
      </c>
      <c r="I54" s="441">
        <v>4.4999999999999998E-2</v>
      </c>
      <c r="J54" s="442" t="str">
        <f>+J53</f>
        <v>&lt;</v>
      </c>
      <c r="K54" s="442" t="str">
        <f t="shared" si="1"/>
        <v>I8</v>
      </c>
      <c r="L54" s="442" t="str">
        <f t="shared" si="1"/>
        <v>&lt;=</v>
      </c>
      <c r="M54" s="443">
        <v>5.5E-2</v>
      </c>
      <c r="N54" s="444" t="s">
        <v>230</v>
      </c>
      <c r="O54" s="444" t="s">
        <v>37</v>
      </c>
    </row>
    <row r="55" spans="1:15" x14ac:dyDescent="0.25">
      <c r="A55" s="441">
        <v>0.09</v>
      </c>
      <c r="B55" s="442" t="s">
        <v>12</v>
      </c>
      <c r="C55" s="442" t="str">
        <f>+C54</f>
        <v>I4</v>
      </c>
      <c r="D55" s="442" t="s">
        <v>10</v>
      </c>
      <c r="E55" s="443">
        <v>0.11</v>
      </c>
      <c r="F55" s="444" t="s">
        <v>194</v>
      </c>
      <c r="G55" s="450" t="s">
        <v>38</v>
      </c>
      <c r="I55" s="441">
        <v>5.5E-2</v>
      </c>
      <c r="J55" s="442" t="str">
        <f>+J54</f>
        <v>&lt;</v>
      </c>
      <c r="K55" s="442" t="str">
        <f t="shared" si="1"/>
        <v>I8</v>
      </c>
      <c r="L55" s="442" t="str">
        <f t="shared" si="1"/>
        <v>&lt;=</v>
      </c>
      <c r="M55" s="443">
        <v>6.5000000000000002E-2</v>
      </c>
      <c r="N55" s="444" t="s">
        <v>231</v>
      </c>
      <c r="O55" s="444" t="s">
        <v>38</v>
      </c>
    </row>
    <row r="56" spans="1:15" x14ac:dyDescent="0.25">
      <c r="A56" s="446">
        <v>0.11</v>
      </c>
      <c r="B56" s="447" t="s">
        <v>12</v>
      </c>
      <c r="C56" s="447" t="str">
        <f>+C55</f>
        <v>I4</v>
      </c>
      <c r="D56" s="442" t="s">
        <v>10</v>
      </c>
      <c r="E56" s="443">
        <v>0.13</v>
      </c>
      <c r="F56" s="444" t="s">
        <v>195</v>
      </c>
      <c r="G56" s="461" t="s">
        <v>39</v>
      </c>
      <c r="I56" s="441">
        <v>6.5000000000000002E-2</v>
      </c>
      <c r="J56" s="442" t="str">
        <f>+J55</f>
        <v>&lt;</v>
      </c>
      <c r="K56" s="442" t="str">
        <f>+K55</f>
        <v>I8</v>
      </c>
      <c r="L56" s="442" t="str">
        <f t="shared" si="1"/>
        <v>&lt;=</v>
      </c>
      <c r="M56" s="443">
        <v>7.4999999999999997E-2</v>
      </c>
      <c r="N56" s="444" t="s">
        <v>232</v>
      </c>
      <c r="O56" s="444" t="s">
        <v>39</v>
      </c>
    </row>
    <row r="57" spans="1:15" ht="13" thickBot="1" x14ac:dyDescent="0.3">
      <c r="A57" s="470">
        <v>0.13</v>
      </c>
      <c r="B57" s="471" t="s">
        <v>12</v>
      </c>
      <c r="C57" s="471" t="s">
        <v>190</v>
      </c>
      <c r="D57" s="471"/>
      <c r="E57" s="472"/>
      <c r="F57" s="473" t="s">
        <v>196</v>
      </c>
      <c r="G57" s="464" t="s">
        <v>41</v>
      </c>
      <c r="I57" s="490">
        <v>7.4999999999999997E-2</v>
      </c>
      <c r="J57" s="471" t="s">
        <v>12</v>
      </c>
      <c r="K57" s="471" t="s">
        <v>226</v>
      </c>
      <c r="L57" s="471"/>
      <c r="M57" s="489"/>
      <c r="N57" s="473" t="s">
        <v>233</v>
      </c>
      <c r="O57" s="473" t="s">
        <v>41</v>
      </c>
    </row>
    <row r="60" spans="1:15" ht="18" thickBot="1" x14ac:dyDescent="0.4">
      <c r="A60" s="491" t="s">
        <v>356</v>
      </c>
      <c r="B60" s="492"/>
      <c r="C60" s="492"/>
      <c r="D60" s="493"/>
      <c r="E60" s="494"/>
      <c r="F60" s="494"/>
      <c r="G60" s="494"/>
      <c r="I60" s="491" t="s">
        <v>391</v>
      </c>
      <c r="J60" s="491"/>
      <c r="K60" s="491"/>
      <c r="L60" s="493"/>
      <c r="M60" s="494"/>
      <c r="N60" s="494"/>
      <c r="O60" s="494"/>
    </row>
    <row r="61" spans="1:15" ht="15" x14ac:dyDescent="0.3">
      <c r="A61" s="495" t="s">
        <v>394</v>
      </c>
      <c r="B61" s="495"/>
      <c r="C61" s="495"/>
      <c r="D61" s="496"/>
      <c r="E61" s="497"/>
      <c r="F61" s="498" t="s">
        <v>155</v>
      </c>
      <c r="G61" s="498" t="s">
        <v>156</v>
      </c>
      <c r="I61" s="495" t="s">
        <v>392</v>
      </c>
      <c r="J61" s="495"/>
      <c r="K61" s="495"/>
      <c r="L61" s="496"/>
      <c r="M61" s="497"/>
      <c r="N61" s="498" t="s">
        <v>155</v>
      </c>
      <c r="O61" s="498" t="s">
        <v>156</v>
      </c>
    </row>
    <row r="62" spans="1:15" x14ac:dyDescent="0.25">
      <c r="A62" s="499"/>
      <c r="B62" s="500"/>
      <c r="C62" s="500" t="s">
        <v>395</v>
      </c>
      <c r="D62" s="500" t="s">
        <v>10</v>
      </c>
      <c r="E62" s="501">
        <v>0.5</v>
      </c>
      <c r="F62" s="502" t="s">
        <v>349</v>
      </c>
      <c r="G62" s="503" t="s">
        <v>42</v>
      </c>
      <c r="I62" s="478"/>
      <c r="J62" s="504"/>
      <c r="K62" s="504" t="s">
        <v>393</v>
      </c>
      <c r="L62" s="504" t="s">
        <v>10</v>
      </c>
      <c r="M62" s="443">
        <v>0.25</v>
      </c>
      <c r="N62" s="502" t="s">
        <v>415</v>
      </c>
      <c r="O62" s="505" t="s">
        <v>42</v>
      </c>
    </row>
    <row r="63" spans="1:15" x14ac:dyDescent="0.25">
      <c r="A63" s="506">
        <v>0.5</v>
      </c>
      <c r="B63" s="507" t="s">
        <v>11</v>
      </c>
      <c r="C63" s="500" t="str">
        <f>+C62</f>
        <v>I9</v>
      </c>
      <c r="D63" s="507" t="s">
        <v>10</v>
      </c>
      <c r="E63" s="481">
        <v>1</v>
      </c>
      <c r="F63" s="502" t="s">
        <v>350</v>
      </c>
      <c r="G63" s="508" t="s">
        <v>35</v>
      </c>
      <c r="I63" s="441">
        <v>0.25</v>
      </c>
      <c r="J63" s="504" t="s">
        <v>12</v>
      </c>
      <c r="K63" s="504" t="str">
        <f>+K62</f>
        <v>I10</v>
      </c>
      <c r="L63" s="504" t="s">
        <v>10</v>
      </c>
      <c r="M63" s="443">
        <v>0.75</v>
      </c>
      <c r="N63" s="502" t="s">
        <v>416</v>
      </c>
      <c r="O63" s="503" t="s">
        <v>35</v>
      </c>
    </row>
    <row r="64" spans="1:15" ht="25" x14ac:dyDescent="0.25">
      <c r="A64" s="441">
        <v>1</v>
      </c>
      <c r="B64" s="504" t="s">
        <v>11</v>
      </c>
      <c r="C64" s="500" t="str">
        <f>+C63</f>
        <v>I9</v>
      </c>
      <c r="D64" s="504" t="s">
        <v>10</v>
      </c>
      <c r="E64" s="443">
        <v>1.25</v>
      </c>
      <c r="F64" s="502" t="s">
        <v>351</v>
      </c>
      <c r="G64" s="503" t="s">
        <v>36</v>
      </c>
      <c r="I64" s="499">
        <v>0.75</v>
      </c>
      <c r="J64" s="500" t="s">
        <v>12</v>
      </c>
      <c r="K64" s="500" t="str">
        <f>+K63</f>
        <v>I10</v>
      </c>
      <c r="L64" s="500" t="s">
        <v>10</v>
      </c>
      <c r="M64" s="501">
        <v>1.25</v>
      </c>
      <c r="N64" s="502" t="s">
        <v>417</v>
      </c>
      <c r="O64" s="503" t="s">
        <v>36</v>
      </c>
    </row>
    <row r="65" spans="1:15" ht="25" x14ac:dyDescent="0.25">
      <c r="A65" s="451">
        <v>1.25</v>
      </c>
      <c r="B65" s="509" t="s">
        <v>10</v>
      </c>
      <c r="C65" s="500" t="str">
        <f>+C64</f>
        <v>I9</v>
      </c>
      <c r="D65" s="509" t="s">
        <v>12</v>
      </c>
      <c r="E65" s="453">
        <v>1.5</v>
      </c>
      <c r="F65" s="510" t="s">
        <v>352</v>
      </c>
      <c r="G65" s="511" t="s">
        <v>37</v>
      </c>
      <c r="I65" s="441">
        <v>1.25</v>
      </c>
      <c r="J65" s="504" t="s">
        <v>12</v>
      </c>
      <c r="K65" s="504" t="str">
        <f>+K64</f>
        <v>I10</v>
      </c>
      <c r="L65" s="504" t="s">
        <v>10</v>
      </c>
      <c r="M65" s="443">
        <v>1.5</v>
      </c>
      <c r="N65" s="510" t="s">
        <v>418</v>
      </c>
      <c r="O65" s="503" t="s">
        <v>37</v>
      </c>
    </row>
    <row r="66" spans="1:15" x14ac:dyDescent="0.25">
      <c r="A66" s="451">
        <v>1.5</v>
      </c>
      <c r="B66" s="509" t="s">
        <v>10</v>
      </c>
      <c r="C66" s="512" t="str">
        <f>+C65</f>
        <v>I9</v>
      </c>
      <c r="D66" s="509" t="s">
        <v>12</v>
      </c>
      <c r="E66" s="453">
        <v>1.75</v>
      </c>
      <c r="F66" s="510" t="s">
        <v>353</v>
      </c>
      <c r="G66" s="508" t="s">
        <v>38</v>
      </c>
      <c r="I66" s="441">
        <v>1.5</v>
      </c>
      <c r="J66" s="504" t="s">
        <v>12</v>
      </c>
      <c r="K66" s="504" t="str">
        <f>+K65</f>
        <v>I10</v>
      </c>
      <c r="L66" s="504" t="s">
        <v>10</v>
      </c>
      <c r="M66" s="443">
        <v>1.75</v>
      </c>
      <c r="N66" s="510" t="s">
        <v>419</v>
      </c>
      <c r="O66" s="503" t="s">
        <v>38</v>
      </c>
    </row>
    <row r="67" spans="1:15" x14ac:dyDescent="0.25">
      <c r="A67" s="591">
        <v>1.75</v>
      </c>
      <c r="B67" s="593" t="s">
        <v>11</v>
      </c>
      <c r="C67" s="594" t="s">
        <v>395</v>
      </c>
      <c r="D67" s="593" t="s">
        <v>10</v>
      </c>
      <c r="E67" s="596">
        <v>2</v>
      </c>
      <c r="F67" s="598" t="s">
        <v>354</v>
      </c>
      <c r="G67" s="593" t="s">
        <v>39</v>
      </c>
      <c r="I67" s="506">
        <v>1.75</v>
      </c>
      <c r="J67" s="508" t="s">
        <v>12</v>
      </c>
      <c r="K67" s="508" t="str">
        <f>+K66</f>
        <v>I10</v>
      </c>
      <c r="L67" s="508" t="s">
        <v>10</v>
      </c>
      <c r="M67" s="481">
        <v>2</v>
      </c>
      <c r="N67" s="513" t="s">
        <v>420</v>
      </c>
      <c r="O67" s="508" t="s">
        <v>39</v>
      </c>
    </row>
    <row r="68" spans="1:15" ht="13" thickBot="1" x14ac:dyDescent="0.3">
      <c r="A68" s="592"/>
      <c r="B68" s="592"/>
      <c r="C68" s="595"/>
      <c r="D68" s="592"/>
      <c r="E68" s="597"/>
      <c r="F68" s="599"/>
      <c r="G68" s="592"/>
      <c r="I68" s="514">
        <v>2</v>
      </c>
      <c r="J68" s="515" t="s">
        <v>12</v>
      </c>
      <c r="K68" s="515" t="s">
        <v>393</v>
      </c>
      <c r="L68" s="515"/>
      <c r="M68" s="515"/>
      <c r="N68" s="516" t="s">
        <v>421</v>
      </c>
      <c r="O68" s="517" t="s">
        <v>41</v>
      </c>
    </row>
    <row r="69" spans="1:15" ht="13" thickBot="1" x14ac:dyDescent="0.3">
      <c r="A69" s="518">
        <v>2</v>
      </c>
      <c r="B69" s="519" t="s">
        <v>11</v>
      </c>
      <c r="C69" s="519" t="s">
        <v>395</v>
      </c>
      <c r="D69" s="519"/>
      <c r="E69" s="520"/>
      <c r="F69" s="521" t="s">
        <v>355</v>
      </c>
      <c r="G69" s="522" t="s">
        <v>41</v>
      </c>
    </row>
  </sheetData>
  <mergeCells count="21">
    <mergeCell ref="N40:N41"/>
    <mergeCell ref="O40:O41"/>
    <mergeCell ref="A67:A68"/>
    <mergeCell ref="B67:B68"/>
    <mergeCell ref="C67:C68"/>
    <mergeCell ref="D67:D68"/>
    <mergeCell ref="E67:E68"/>
    <mergeCell ref="F67:F68"/>
    <mergeCell ref="G67:G68"/>
    <mergeCell ref="O25:O26"/>
    <mergeCell ref="O27:O28"/>
    <mergeCell ref="O29:O30"/>
    <mergeCell ref="O31:O32"/>
    <mergeCell ref="N38:N39"/>
    <mergeCell ref="O38:O39"/>
    <mergeCell ref="O23:O24"/>
    <mergeCell ref="A1:E1"/>
    <mergeCell ref="G7:G8"/>
    <mergeCell ref="G9:G10"/>
    <mergeCell ref="A19:E19"/>
    <mergeCell ref="O21:O22"/>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42"/>
  </sheetPr>
  <dimension ref="A1:AS21"/>
  <sheetViews>
    <sheetView showGridLines="0" workbookViewId="0">
      <selection activeCell="A19" sqref="A19"/>
    </sheetView>
  </sheetViews>
  <sheetFormatPr baseColWidth="10" defaultColWidth="11.453125" defaultRowHeight="12.5" x14ac:dyDescent="0.25"/>
  <cols>
    <col min="1" max="1" width="46.7265625" style="15" customWidth="1"/>
    <col min="2" max="2" width="3.7265625" style="15" customWidth="1"/>
    <col min="3" max="4" width="11.26953125" style="15" customWidth="1"/>
    <col min="5" max="42" width="11.453125" style="15" customWidth="1"/>
    <col min="43" max="43" width="36.26953125" style="15" customWidth="1"/>
    <col min="44" max="16384" width="11.453125" style="15"/>
  </cols>
  <sheetData>
    <row r="1" spans="1:45" s="14" customFormat="1" ht="22" x14ac:dyDescent="0.4">
      <c r="A1" s="92" t="s">
        <v>235</v>
      </c>
    </row>
    <row r="2" spans="1:45" s="93" customFormat="1" ht="17.25" customHeight="1" x14ac:dyDescent="0.3">
      <c r="A2" s="93" t="s">
        <v>236</v>
      </c>
    </row>
    <row r="3" spans="1:45" s="96" customFormat="1" ht="14.25" customHeight="1" thickBot="1" x14ac:dyDescent="0.35">
      <c r="A3" s="94"/>
      <c r="B3" s="95"/>
      <c r="C3" s="298"/>
    </row>
    <row r="4" spans="1:45" s="230" customFormat="1" ht="20" x14ac:dyDescent="0.4">
      <c r="A4" s="78" t="s">
        <v>58</v>
      </c>
      <c r="B4" s="228"/>
      <c r="C4" s="600" t="str">
        <f>IF(+'Données de base'!C7=0,"",+'Données de base'!C7)</f>
        <v/>
      </c>
      <c r="D4" s="600"/>
      <c r="E4" s="600"/>
    </row>
    <row r="5" spans="1:45" s="230" customFormat="1" ht="20.5" thickBot="1" x14ac:dyDescent="0.45">
      <c r="A5" s="22" t="s">
        <v>59</v>
      </c>
      <c r="B5" s="231"/>
      <c r="C5" s="601">
        <f>IF('Données de base'!C8=0,"",'Données de base'!C8)</f>
        <v>2017</v>
      </c>
      <c r="D5" s="601"/>
      <c r="E5" s="601"/>
    </row>
    <row r="6" spans="1:45" ht="15" customHeight="1" x14ac:dyDescent="0.3">
      <c r="A6" s="97"/>
      <c r="B6" s="97"/>
    </row>
    <row r="7" spans="1:45" ht="19.899999999999999" customHeight="1" thickBot="1" x14ac:dyDescent="0.45">
      <c r="A7" s="227" t="s">
        <v>234</v>
      </c>
      <c r="B7" s="70"/>
      <c r="C7" s="70"/>
    </row>
    <row r="8" spans="1:45" ht="20.149999999999999" customHeight="1" x14ac:dyDescent="0.3">
      <c r="A8" s="103" t="s">
        <v>411</v>
      </c>
      <c r="B8" s="98"/>
      <c r="C8" s="107" t="s">
        <v>237</v>
      </c>
      <c r="D8" s="289" t="s">
        <v>156</v>
      </c>
    </row>
    <row r="9" spans="1:45" ht="13.5" customHeight="1" x14ac:dyDescent="0.25">
      <c r="A9" s="99" t="s">
        <v>238</v>
      </c>
      <c r="B9" s="113" t="s">
        <v>154</v>
      </c>
      <c r="C9" s="108" t="e">
        <f>'Calcul des indicateurs IDHEAP'!G5</f>
        <v>#DIV/0!</v>
      </c>
      <c r="D9" s="266" t="e">
        <f>'Calcul des indicateurs IDHEAP'!K5</f>
        <v>#DIV/0!</v>
      </c>
      <c r="AQ9" s="100" t="s">
        <v>246</v>
      </c>
      <c r="AR9" s="15">
        <v>4</v>
      </c>
      <c r="AS9" s="15">
        <v>6</v>
      </c>
    </row>
    <row r="10" spans="1:45" ht="13.5" customHeight="1" x14ac:dyDescent="0.25">
      <c r="A10" s="99" t="s">
        <v>239</v>
      </c>
      <c r="B10" s="113" t="s">
        <v>168</v>
      </c>
      <c r="C10" s="109" t="e">
        <f>'Calcul des indicateurs IDHEAP'!G9</f>
        <v>#DIV/0!</v>
      </c>
      <c r="D10" s="267" t="e">
        <f>'Calcul des indicateurs IDHEAP'!K9</f>
        <v>#DIV/0!</v>
      </c>
      <c r="AQ10" s="100" t="s">
        <v>247</v>
      </c>
      <c r="AR10" s="15">
        <v>4</v>
      </c>
      <c r="AS10" s="15">
        <v>6</v>
      </c>
    </row>
    <row r="11" spans="1:45" ht="13.5" customHeight="1" x14ac:dyDescent="0.25">
      <c r="A11" s="99" t="s">
        <v>240</v>
      </c>
      <c r="B11" s="113" t="s">
        <v>180</v>
      </c>
      <c r="C11" s="110" t="e">
        <f>'Calcul des indicateurs IDHEAP'!G13</f>
        <v>#DIV/0!</v>
      </c>
      <c r="D11" s="268" t="e">
        <f>'Calcul des indicateurs IDHEAP'!K13</f>
        <v>#DIV/0!</v>
      </c>
      <c r="AQ11" s="100" t="s">
        <v>252</v>
      </c>
      <c r="AR11" s="15">
        <v>4</v>
      </c>
      <c r="AS11" s="15">
        <v>6</v>
      </c>
    </row>
    <row r="12" spans="1:45" ht="13.5" customHeight="1" x14ac:dyDescent="0.25">
      <c r="A12" s="99" t="s">
        <v>241</v>
      </c>
      <c r="B12" s="113" t="s">
        <v>190</v>
      </c>
      <c r="C12" s="110" t="e">
        <f>'Calcul des indicateurs IDHEAP'!G17</f>
        <v>#DIV/0!</v>
      </c>
      <c r="D12" s="268" t="e">
        <f>'Calcul des indicateurs IDHEAP'!K17</f>
        <v>#DIV/0!</v>
      </c>
      <c r="AQ12" s="100" t="s">
        <v>248</v>
      </c>
      <c r="AR12" s="15">
        <v>4</v>
      </c>
      <c r="AS12" s="15">
        <v>6</v>
      </c>
    </row>
    <row r="13" spans="1:45" ht="20.149999999999999" customHeight="1" x14ac:dyDescent="0.3">
      <c r="A13" s="104" t="s">
        <v>242</v>
      </c>
      <c r="B13" s="111"/>
      <c r="C13" s="111"/>
      <c r="D13" s="269"/>
    </row>
    <row r="14" spans="1:45" ht="13.5" customHeight="1" x14ac:dyDescent="0.25">
      <c r="A14" s="99" t="s">
        <v>298</v>
      </c>
      <c r="B14" s="113" t="s">
        <v>198</v>
      </c>
      <c r="C14" s="110" t="e">
        <f>'Calcul des indicateurs IDHEAP'!G21</f>
        <v>#DIV/0!</v>
      </c>
      <c r="D14" s="266" t="e">
        <f>'Calcul des indicateurs IDHEAP'!K21</f>
        <v>#DIV/0!</v>
      </c>
      <c r="AQ14" s="101" t="s">
        <v>306</v>
      </c>
      <c r="AR14" s="15">
        <v>4</v>
      </c>
      <c r="AS14" s="15">
        <v>6</v>
      </c>
    </row>
    <row r="15" spans="1:45" x14ac:dyDescent="0.25">
      <c r="A15" s="99" t="s">
        <v>243</v>
      </c>
      <c r="B15" s="113" t="s">
        <v>208</v>
      </c>
      <c r="C15" s="112" t="e">
        <f>'Calcul des indicateurs IDHEAP'!G25</f>
        <v>#DIV/0!</v>
      </c>
      <c r="D15" s="270" t="e">
        <f>'Calcul des indicateurs IDHEAP'!K25</f>
        <v>#DIV/0!</v>
      </c>
      <c r="AQ15" s="101" t="s">
        <v>249</v>
      </c>
      <c r="AR15" s="15">
        <v>4</v>
      </c>
      <c r="AS15" s="15">
        <v>6</v>
      </c>
    </row>
    <row r="16" spans="1:45" x14ac:dyDescent="0.25">
      <c r="A16" s="99" t="s">
        <v>244</v>
      </c>
      <c r="B16" s="113" t="s">
        <v>222</v>
      </c>
      <c r="C16" s="109" t="e">
        <f>'Calcul des indicateurs IDHEAP'!G29</f>
        <v>#DIV/0!</v>
      </c>
      <c r="D16" s="268" t="e">
        <f>'Calcul des indicateurs IDHEAP'!K29</f>
        <v>#DIV/0!</v>
      </c>
      <c r="AQ16" s="101" t="s">
        <v>250</v>
      </c>
      <c r="AR16" s="15">
        <v>4</v>
      </c>
      <c r="AS16" s="15">
        <v>6</v>
      </c>
    </row>
    <row r="17" spans="1:45" x14ac:dyDescent="0.25">
      <c r="A17" s="102" t="s">
        <v>245</v>
      </c>
      <c r="B17" s="114" t="s">
        <v>226</v>
      </c>
      <c r="C17" s="110" t="e">
        <f>'Calcul des indicateurs IDHEAP'!G33</f>
        <v>#DIV/0!</v>
      </c>
      <c r="D17" s="268" t="e">
        <f>'Calcul des indicateurs IDHEAP'!K33</f>
        <v>#DIV/0!</v>
      </c>
      <c r="AQ17" s="106" t="s">
        <v>251</v>
      </c>
      <c r="AR17" s="105">
        <v>4</v>
      </c>
      <c r="AS17" s="105">
        <v>6</v>
      </c>
    </row>
    <row r="18" spans="1:45" ht="14" x14ac:dyDescent="0.3">
      <c r="A18" s="104" t="s">
        <v>412</v>
      </c>
      <c r="B18" s="414"/>
      <c r="C18" s="415"/>
      <c r="D18" s="416"/>
      <c r="AQ18" s="106"/>
      <c r="AR18" s="105"/>
      <c r="AS18" s="105"/>
    </row>
    <row r="19" spans="1:45" x14ac:dyDescent="0.25">
      <c r="A19" s="99" t="s">
        <v>327</v>
      </c>
      <c r="B19" s="114" t="s">
        <v>395</v>
      </c>
      <c r="C19" s="110" t="e">
        <f>'Calcul des indicateurs IDHEAP'!G37</f>
        <v>#DIV/0!</v>
      </c>
      <c r="D19" s="268" t="e">
        <f>'Calcul des indicateurs IDHEAP'!K37</f>
        <v>#DIV/0!</v>
      </c>
      <c r="AQ19" s="106"/>
      <c r="AR19" s="105"/>
      <c r="AS19" s="105"/>
    </row>
    <row r="20" spans="1:45" x14ac:dyDescent="0.25">
      <c r="A20" s="99" t="s">
        <v>323</v>
      </c>
      <c r="B20" s="113" t="s">
        <v>393</v>
      </c>
      <c r="C20" s="112" t="e">
        <f>'Calcul des indicateurs IDHEAP'!G41</f>
        <v>#DIV/0!</v>
      </c>
      <c r="D20" s="417" t="e">
        <f>'Calcul des indicateurs IDHEAP'!K41</f>
        <v>#DIV/0!</v>
      </c>
      <c r="AQ20" s="106"/>
      <c r="AR20" s="105"/>
      <c r="AS20" s="105"/>
    </row>
    <row r="21" spans="1:45" x14ac:dyDescent="0.25">
      <c r="A21" s="413"/>
      <c r="B21" s="414"/>
      <c r="C21" s="415"/>
      <c r="D21" s="416"/>
      <c r="AQ21" s="106"/>
      <c r="AR21" s="105"/>
      <c r="AS21" s="105"/>
    </row>
  </sheetData>
  <sheetProtection algorithmName="SHA-512" hashValue="Hafzf6Xw1r328kUHzjs4++1BuunDd5SKTt82XZ9p1oPtaBvCisbRWJgqsFxdRBP50qsvAHJ7fD5ClsVQAY+42Q==" saltValue="zTtAIvdfp1nmjgwMoTnInw==" spinCount="100000" sheet="1" objects="1" scenarios="1"/>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horizontalDpi="4294967292" r:id="rId1"/>
  <headerFooter alignWithMargins="0"/>
  <rowBreaks count="2" manualBreakCount="2">
    <brk id="22" max="16383" man="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41"/>
  <sheetViews>
    <sheetView zoomScale="80" zoomScaleNormal="80" workbookViewId="0">
      <selection activeCell="D38" sqref="D38"/>
    </sheetView>
  </sheetViews>
  <sheetFormatPr baseColWidth="10" defaultColWidth="11.453125" defaultRowHeight="12.5" x14ac:dyDescent="0.25"/>
  <cols>
    <col min="1" max="1" width="17.1796875" style="180" customWidth="1"/>
    <col min="2" max="2" width="27.54296875" style="179" customWidth="1"/>
    <col min="3" max="3" width="39.26953125" style="179" bestFit="1" customWidth="1"/>
    <col min="4" max="4" width="41.1796875" style="179" bestFit="1" customWidth="1"/>
    <col min="5" max="5" width="21.81640625" style="179" bestFit="1" customWidth="1"/>
    <col min="6" max="6" width="28.7265625" style="179" customWidth="1"/>
    <col min="7" max="7" width="15.7265625" style="179" bestFit="1" customWidth="1"/>
    <col min="8" max="11" width="9.7265625" style="179" customWidth="1"/>
    <col min="12" max="16384" width="11.453125" style="179"/>
  </cols>
  <sheetData>
    <row r="1" spans="1:11" ht="20" x14ac:dyDescent="0.25">
      <c r="A1" s="420" t="s">
        <v>253</v>
      </c>
      <c r="B1" s="421"/>
      <c r="C1" s="238" t="str">
        <f>IF('Données de base'!C7=0,"",'Données de base'!C7)</f>
        <v/>
      </c>
      <c r="D1" s="234">
        <f>IF('Données de base'!C8=0,"",'Données de base'!C8)</f>
        <v>2017</v>
      </c>
      <c r="G1" s="188"/>
      <c r="H1" s="188"/>
      <c r="I1" s="188"/>
      <c r="K1" s="188"/>
    </row>
    <row r="2" spans="1:11" ht="22" customHeight="1" x14ac:dyDescent="0.25">
      <c r="A2" s="187"/>
      <c r="G2" s="188"/>
      <c r="H2" s="188"/>
      <c r="I2" s="188"/>
      <c r="K2" s="188"/>
    </row>
    <row r="3" spans="1:11" ht="16" x14ac:dyDescent="0.25">
      <c r="A3" s="189" t="s">
        <v>254</v>
      </c>
      <c r="B3" s="190" t="s">
        <v>238</v>
      </c>
      <c r="C3" s="191"/>
      <c r="D3" s="191"/>
      <c r="E3" s="191"/>
      <c r="F3" s="191"/>
      <c r="G3" s="192"/>
      <c r="H3" s="192"/>
      <c r="I3" s="192"/>
      <c r="J3" s="191"/>
      <c r="K3" s="192"/>
    </row>
    <row r="4" spans="1:11" s="177" customFormat="1" ht="25" x14ac:dyDescent="0.25">
      <c r="A4" s="182" t="s">
        <v>263</v>
      </c>
      <c r="B4" s="183" t="s">
        <v>344</v>
      </c>
      <c r="C4" s="183" t="s">
        <v>264</v>
      </c>
      <c r="D4" s="184" t="s">
        <v>15</v>
      </c>
      <c r="E4" s="185"/>
      <c r="F4" s="185"/>
      <c r="G4" s="184" t="s">
        <v>265</v>
      </c>
      <c r="H4" s="185" t="s">
        <v>237</v>
      </c>
      <c r="I4" s="185" t="s">
        <v>307</v>
      </c>
      <c r="J4" s="185" t="s">
        <v>308</v>
      </c>
      <c r="K4" s="185" t="s">
        <v>156</v>
      </c>
    </row>
    <row r="5" spans="1:11" s="178" customFormat="1" x14ac:dyDescent="0.25">
      <c r="A5" s="186" t="s">
        <v>262</v>
      </c>
      <c r="B5" s="254">
        <f>'Données de base'!C22-'Données de base'!C32-'Données de base'!C33-'Données de base'!C34-'Données de base'!C30-'Données de base'!C31</f>
        <v>0</v>
      </c>
      <c r="C5" s="254">
        <f>+'Données de base'!C36-'Données de base'!C47-'Données de base'!C48-'Données de base'!C49</f>
        <v>0</v>
      </c>
      <c r="D5" s="181" t="e">
        <f>C5/B5</f>
        <v>#DIV/0!</v>
      </c>
      <c r="E5" s="256"/>
      <c r="F5" s="256"/>
      <c r="G5" s="181" t="e">
        <f>D5</f>
        <v>#DIV/0!</v>
      </c>
      <c r="H5" s="262" t="e">
        <f>G5*100</f>
        <v>#DIV/0!</v>
      </c>
      <c r="I5" s="272"/>
      <c r="J5" s="272"/>
      <c r="K5" s="261" t="e">
        <f>(IF(H5&lt;90,1,IF(H5&lt;93,2-(93-H5)*(1/3),IF(H5&lt;95.5,3-(95.5-H5)*(1/2.5),IF(H5&lt;97.5,4-(97.5-H5)*(1/2),IF(H5&lt;99,5-(99-H5)*(1/1.5),IF(H5&lt;100,6-(100-H5)*(1/1),IF(H5&lt;103,6,IF(H5&lt;110,6-(H5-103)*(1/7),IF(H5&lt;120,5-(H5-110)*(1/10),4))))))))))</f>
        <v>#DIV/0!</v>
      </c>
    </row>
    <row r="6" spans="1:11" ht="22" customHeight="1" x14ac:dyDescent="0.25">
      <c r="I6" s="273"/>
      <c r="J6" s="273"/>
    </row>
    <row r="7" spans="1:11" ht="16" x14ac:dyDescent="0.25">
      <c r="A7" s="189" t="s">
        <v>255</v>
      </c>
      <c r="B7" s="190" t="s">
        <v>239</v>
      </c>
      <c r="C7" s="191"/>
      <c r="D7" s="191"/>
      <c r="E7" s="191"/>
      <c r="F7" s="191"/>
      <c r="G7" s="191"/>
      <c r="H7" s="191"/>
      <c r="I7" s="274"/>
      <c r="J7" s="274"/>
      <c r="K7" s="191"/>
    </row>
    <row r="8" spans="1:11" ht="25.5" customHeight="1" x14ac:dyDescent="0.25">
      <c r="A8" s="182" t="s">
        <v>263</v>
      </c>
      <c r="B8" s="183" t="s">
        <v>266</v>
      </c>
      <c r="C8" s="183" t="s">
        <v>398</v>
      </c>
      <c r="D8" s="183" t="s">
        <v>409</v>
      </c>
      <c r="E8" s="193"/>
      <c r="F8" s="193"/>
      <c r="G8" s="184" t="s">
        <v>265</v>
      </c>
      <c r="H8" s="185" t="s">
        <v>237</v>
      </c>
      <c r="I8" s="185" t="s">
        <v>307</v>
      </c>
      <c r="J8" s="185" t="s">
        <v>308</v>
      </c>
      <c r="K8" s="185" t="s">
        <v>156</v>
      </c>
    </row>
    <row r="9" spans="1:11" x14ac:dyDescent="0.25">
      <c r="A9" s="186" t="s">
        <v>262</v>
      </c>
      <c r="B9" s="254">
        <f>+'Données de base'!C36-'Données de base'!C22+'Données de base'!C27-'Données de base'!C28</f>
        <v>0</v>
      </c>
      <c r="C9" s="254">
        <f>+AVERAGE(('Données de base'!C57-'Données de base'!C55)-('Données de base'!C66-'Données de base'!C65),('Données de base'!D57-'Données de base'!D55)-('Données de base'!D66-'Données de base'!D65),('Données de base'!E57-'Données de base'!E55)-('Données de base'!E66-'Données de base'!E65))</f>
        <v>0</v>
      </c>
      <c r="D9" s="195" t="e">
        <f>B9/C9</f>
        <v>#DIV/0!</v>
      </c>
      <c r="E9" s="256"/>
      <c r="F9" s="256"/>
      <c r="G9" s="181" t="e">
        <f>D9</f>
        <v>#DIV/0!</v>
      </c>
      <c r="H9" s="262" t="e">
        <f>G9*100</f>
        <v>#DIV/0!</v>
      </c>
      <c r="I9" s="275"/>
      <c r="J9" s="275"/>
      <c r="K9" s="262" t="e">
        <f>IF(H9&lt;25,1,IF(H9&lt;100,6-(100-H9)*(5/75),6))</f>
        <v>#DIV/0!</v>
      </c>
    </row>
    <row r="10" spans="1:11" ht="22" customHeight="1" x14ac:dyDescent="0.25">
      <c r="A10" s="196"/>
      <c r="B10" s="197"/>
      <c r="C10" s="198"/>
      <c r="E10" s="199"/>
      <c r="I10" s="273"/>
      <c r="J10" s="273"/>
    </row>
    <row r="11" spans="1:11" ht="16" x14ac:dyDescent="0.25">
      <c r="A11" s="189" t="s">
        <v>256</v>
      </c>
      <c r="B11" s="200" t="s">
        <v>240</v>
      </c>
      <c r="C11" s="201"/>
      <c r="D11" s="191"/>
      <c r="E11" s="202"/>
      <c r="F11" s="191"/>
      <c r="G11" s="191"/>
      <c r="H11" s="191"/>
      <c r="I11" s="274"/>
      <c r="J11" s="274"/>
      <c r="K11" s="191"/>
    </row>
    <row r="12" spans="1:11" ht="25.5" customHeight="1" x14ac:dyDescent="0.25">
      <c r="A12" s="182" t="s">
        <v>263</v>
      </c>
      <c r="B12" s="203" t="s">
        <v>267</v>
      </c>
      <c r="C12" s="203" t="s">
        <v>309</v>
      </c>
      <c r="D12" s="290" t="s">
        <v>310</v>
      </c>
      <c r="E12" s="203" t="s">
        <v>268</v>
      </c>
      <c r="F12" s="203" t="s">
        <v>269</v>
      </c>
      <c r="G12" s="184" t="s">
        <v>265</v>
      </c>
      <c r="H12" s="185" t="s">
        <v>237</v>
      </c>
      <c r="I12" s="185" t="s">
        <v>307</v>
      </c>
      <c r="J12" s="185"/>
      <c r="K12" s="185" t="s">
        <v>156</v>
      </c>
    </row>
    <row r="13" spans="1:11" x14ac:dyDescent="0.25">
      <c r="A13" s="186" t="s">
        <v>262</v>
      </c>
      <c r="B13" s="254">
        <f>SUM('Données de base'!D75:D80)-SUM('Données de base'!D69:D72)</f>
        <v>0</v>
      </c>
      <c r="C13" s="254">
        <f>SUM('Données de base'!C75:C80)-SUM('Données de base'!C69:C72)</f>
        <v>0</v>
      </c>
      <c r="D13" s="256">
        <f>+C13-B13</f>
        <v>0</v>
      </c>
      <c r="E13" s="254">
        <f>'Données de base'!C22-'Données de base'!C27-'Données de base'!C32-'Données de base'!C33-'Données de base'!C34</f>
        <v>0</v>
      </c>
      <c r="F13" s="195" t="e">
        <f>(D13/E13)</f>
        <v>#DIV/0!</v>
      </c>
      <c r="G13" s="205" t="e">
        <f>F13</f>
        <v>#DIV/0!</v>
      </c>
      <c r="H13" s="261" t="e">
        <f>G13*100</f>
        <v>#DIV/0!</v>
      </c>
      <c r="I13" s="275"/>
      <c r="J13" s="272"/>
      <c r="K13" s="262" t="e">
        <f>(IF(H13&lt;0,6,IF(H13&lt;5,6-(H13-0)*(5/5),1)))</f>
        <v>#DIV/0!</v>
      </c>
    </row>
    <row r="14" spans="1:11" ht="22" customHeight="1" x14ac:dyDescent="0.25">
      <c r="A14" s="206"/>
      <c r="B14" s="207"/>
      <c r="C14" s="207"/>
      <c r="D14" s="207"/>
      <c r="E14" s="207"/>
      <c r="F14" s="208"/>
      <c r="G14" s="207"/>
      <c r="H14" s="207"/>
      <c r="I14" s="276"/>
      <c r="J14" s="273"/>
    </row>
    <row r="15" spans="1:11" ht="16" x14ac:dyDescent="0.25">
      <c r="A15" s="189" t="s">
        <v>257</v>
      </c>
      <c r="B15" s="200" t="s">
        <v>241</v>
      </c>
      <c r="C15" s="201"/>
      <c r="D15" s="191"/>
      <c r="E15" s="202"/>
      <c r="F15" s="191"/>
      <c r="G15" s="191"/>
      <c r="H15" s="191"/>
      <c r="I15" s="274"/>
      <c r="J15" s="274"/>
      <c r="K15" s="191"/>
    </row>
    <row r="16" spans="1:11" ht="25" x14ac:dyDescent="0.25">
      <c r="A16" s="182" t="s">
        <v>263</v>
      </c>
      <c r="B16" s="183" t="s">
        <v>270</v>
      </c>
      <c r="C16" s="183" t="s">
        <v>271</v>
      </c>
      <c r="D16" s="209" t="s">
        <v>272</v>
      </c>
      <c r="E16" s="194"/>
      <c r="F16" s="184"/>
      <c r="G16" s="184" t="s">
        <v>265</v>
      </c>
      <c r="H16" s="185" t="s">
        <v>237</v>
      </c>
      <c r="I16" s="185"/>
      <c r="J16" s="185"/>
      <c r="K16" s="185" t="s">
        <v>156</v>
      </c>
    </row>
    <row r="17" spans="1:11" x14ac:dyDescent="0.25">
      <c r="A17" s="186" t="s">
        <v>262</v>
      </c>
      <c r="B17" s="254">
        <f>'Données de base'!C23-SUM('Données de base'!C43:C46)</f>
        <v>0</v>
      </c>
      <c r="C17" s="254">
        <f>SUM('Données de base'!C38:C42)</f>
        <v>0</v>
      </c>
      <c r="D17" s="195" t="e">
        <f>B17/C17</f>
        <v>#DIV/0!</v>
      </c>
      <c r="E17" s="255"/>
      <c r="F17" s="263"/>
      <c r="G17" s="205" t="e">
        <f>D17</f>
        <v>#DIV/0!</v>
      </c>
      <c r="H17" s="262" t="e">
        <f>G17*100</f>
        <v>#DIV/0!</v>
      </c>
      <c r="I17" s="272"/>
      <c r="J17" s="272"/>
      <c r="K17" s="261" t="e">
        <f>(IF(H17&lt;0,6,IF(H17&lt;4,6-(H17-0)*(1/4),IF(H17&lt;7,5-(H17-4)*(1/3),IF(H17&lt;13,4-(H17-7)*(3/6),1)))))</f>
        <v>#DIV/0!</v>
      </c>
    </row>
    <row r="18" spans="1:11" ht="22" customHeight="1" x14ac:dyDescent="0.25">
      <c r="A18" s="216"/>
      <c r="B18" s="210"/>
      <c r="C18" s="211"/>
      <c r="D18" s="212"/>
      <c r="E18" s="211"/>
      <c r="G18" s="213"/>
      <c r="I18" s="273"/>
      <c r="J18" s="273"/>
    </row>
    <row r="19" spans="1:11" ht="16" x14ac:dyDescent="0.25">
      <c r="A19" s="189" t="s">
        <v>258</v>
      </c>
      <c r="B19" s="200" t="s">
        <v>298</v>
      </c>
      <c r="C19" s="201"/>
      <c r="D19" s="191"/>
      <c r="E19" s="202"/>
      <c r="F19" s="191"/>
      <c r="G19" s="191"/>
      <c r="H19" s="191"/>
      <c r="I19" s="274"/>
      <c r="J19" s="274"/>
      <c r="K19" s="191"/>
    </row>
    <row r="20" spans="1:11" ht="25.5" customHeight="1" x14ac:dyDescent="0.25">
      <c r="A20" s="182" t="s">
        <v>263</v>
      </c>
      <c r="B20" s="185" t="s">
        <v>296</v>
      </c>
      <c r="C20" s="185" t="s">
        <v>311</v>
      </c>
      <c r="D20" s="185" t="s">
        <v>312</v>
      </c>
      <c r="E20" s="185" t="s">
        <v>315</v>
      </c>
      <c r="F20" s="194"/>
      <c r="G20" s="184" t="s">
        <v>265</v>
      </c>
      <c r="H20" s="185" t="s">
        <v>237</v>
      </c>
      <c r="I20" s="297" t="s">
        <v>301</v>
      </c>
      <c r="J20" s="297" t="s">
        <v>313</v>
      </c>
      <c r="K20" s="185" t="s">
        <v>156</v>
      </c>
    </row>
    <row r="21" spans="1:11" x14ac:dyDescent="0.25">
      <c r="A21" s="186" t="s">
        <v>262</v>
      </c>
      <c r="B21" s="256" t="e">
        <f>('Données de base'!D22-'Données de base'!D27-'Données de base'!D32-'Données de base'!D33-'Données de base'!D34)/I21</f>
        <v>#DIV/0!</v>
      </c>
      <c r="C21" s="256" t="e">
        <f>('Données de base'!C22-'Données de base'!C27-'Données de base'!C32-'Données de base'!C33-'Données de base'!C34)/J21</f>
        <v>#DIV/0!</v>
      </c>
      <c r="D21" s="256" t="e">
        <f>C21-B21</f>
        <v>#DIV/0!</v>
      </c>
      <c r="E21" s="195" t="e">
        <f>+D21/B21</f>
        <v>#DIV/0!</v>
      </c>
      <c r="F21" s="255"/>
      <c r="G21" s="195" t="e">
        <f>E21</f>
        <v>#DIV/0!</v>
      </c>
      <c r="H21" s="262" t="e">
        <f>G21*100</f>
        <v>#DIV/0!</v>
      </c>
      <c r="I21" s="293">
        <f>'Données de base'!D13</f>
        <v>0</v>
      </c>
      <c r="J21" s="293">
        <f>'Données de base'!C13</f>
        <v>0</v>
      </c>
      <c r="K21" s="261" t="e">
        <f>IF(H21&lt;1,6,IF(H21&lt;6,6-(H21-1)*(5/5),1))</f>
        <v>#DIV/0!</v>
      </c>
    </row>
    <row r="22" spans="1:11" ht="22" customHeight="1" x14ac:dyDescent="0.25">
      <c r="A22" s="217"/>
      <c r="B22" s="214"/>
      <c r="C22" s="215"/>
      <c r="D22" s="214"/>
      <c r="E22" s="213"/>
      <c r="F22" s="214"/>
      <c r="I22" s="273"/>
      <c r="J22" s="273"/>
    </row>
    <row r="23" spans="1:11" ht="16" x14ac:dyDescent="0.25">
      <c r="A23" s="189" t="s">
        <v>259</v>
      </c>
      <c r="B23" s="200" t="s">
        <v>243</v>
      </c>
      <c r="C23" s="201"/>
      <c r="D23" s="191"/>
      <c r="E23" s="202"/>
      <c r="F23" s="191"/>
      <c r="G23" s="191"/>
      <c r="H23" s="191"/>
      <c r="I23" s="274"/>
      <c r="J23" s="274"/>
      <c r="K23" s="191"/>
    </row>
    <row r="24" spans="1:11" ht="25.5" customHeight="1" x14ac:dyDescent="0.25">
      <c r="A24" s="182" t="s">
        <v>263</v>
      </c>
      <c r="B24" s="183" t="s">
        <v>399</v>
      </c>
      <c r="C24" s="183" t="s">
        <v>400</v>
      </c>
      <c r="D24" s="183" t="s">
        <v>401</v>
      </c>
      <c r="E24" s="203" t="s">
        <v>268</v>
      </c>
      <c r="F24" s="288" t="s">
        <v>273</v>
      </c>
      <c r="G24" s="184" t="s">
        <v>265</v>
      </c>
      <c r="H24" s="185" t="s">
        <v>237</v>
      </c>
      <c r="I24" s="185"/>
      <c r="J24" s="185"/>
      <c r="K24" s="185" t="s">
        <v>156</v>
      </c>
    </row>
    <row r="25" spans="1:11" x14ac:dyDescent="0.25">
      <c r="A25" s="186" t="s">
        <v>262</v>
      </c>
      <c r="B25" s="264">
        <f>'Données de base'!C57-'Données de base'!C55-('Données de base'!C66-'Données de base'!C65)</f>
        <v>0</v>
      </c>
      <c r="C25" s="264">
        <f>'Données de base'!D57-'Données de base'!D55-('Données de base'!D66-'Données de base'!D65)</f>
        <v>0</v>
      </c>
      <c r="D25" s="264">
        <f>'Données de base'!E57-'Données de base'!E55-('Données de base'!E66-'Données de base'!E65)</f>
        <v>0</v>
      </c>
      <c r="E25" s="265">
        <f>'Données de base'!C22-'Données de base'!C27-'Données de base'!C32-'Données de base'!C33-'Données de base'!C34</f>
        <v>0</v>
      </c>
      <c r="F25" s="219" t="e">
        <f>(B25+C25+D25)/(3*E25)</f>
        <v>#DIV/0!</v>
      </c>
      <c r="G25" s="219" t="e">
        <f>F25</f>
        <v>#DIV/0!</v>
      </c>
      <c r="H25" s="251" t="e">
        <f>G25*100</f>
        <v>#DIV/0!</v>
      </c>
      <c r="I25" s="277"/>
      <c r="J25" s="278"/>
      <c r="K25" s="252" t="e">
        <f>(IF(H25&lt;0,1,IF(H25&lt;3,4-(3-H25)*(1/1),IF(H25&lt;7,6-(7-H25)*(1/2),IF(H25&lt;10,6,IF(H25&lt;14,6-(H25-10)*(1/2),IF(H25&lt;17,4-(H25-14)*(1/1),1)))))))</f>
        <v>#DIV/0!</v>
      </c>
    </row>
    <row r="26" spans="1:11" ht="22" customHeight="1" x14ac:dyDescent="0.25">
      <c r="A26" s="86"/>
      <c r="B26" s="218"/>
      <c r="C26" s="218"/>
      <c r="D26" s="218"/>
      <c r="E26" s="218"/>
      <c r="F26" s="218"/>
      <c r="G26" s="86"/>
      <c r="I26" s="279"/>
      <c r="J26" s="279"/>
    </row>
    <row r="27" spans="1:11" ht="16" x14ac:dyDescent="0.25">
      <c r="A27" s="189" t="s">
        <v>260</v>
      </c>
      <c r="B27" s="200" t="s">
        <v>244</v>
      </c>
      <c r="C27" s="201"/>
      <c r="D27" s="191"/>
      <c r="E27" s="202"/>
      <c r="F27" s="191"/>
      <c r="G27" s="191"/>
      <c r="H27" s="191"/>
      <c r="I27" s="274"/>
      <c r="J27" s="274"/>
      <c r="K27" s="191"/>
    </row>
    <row r="28" spans="1:11" ht="25.5" customHeight="1" x14ac:dyDescent="0.25">
      <c r="A28" s="182" t="s">
        <v>263</v>
      </c>
      <c r="B28" s="222" t="s">
        <v>274</v>
      </c>
      <c r="C28" s="222" t="s">
        <v>275</v>
      </c>
      <c r="D28" s="222" t="s">
        <v>276</v>
      </c>
      <c r="E28" s="222"/>
      <c r="F28" s="184"/>
      <c r="G28" s="184" t="s">
        <v>265</v>
      </c>
      <c r="H28" s="185" t="s">
        <v>237</v>
      </c>
      <c r="I28" s="185"/>
      <c r="J28" s="185"/>
      <c r="K28" s="185" t="s">
        <v>156</v>
      </c>
    </row>
    <row r="29" spans="1:11" x14ac:dyDescent="0.25">
      <c r="A29" s="186" t="s">
        <v>262</v>
      </c>
      <c r="B29" s="256">
        <f>'Données de base'!C17+'Données de base'!C18</f>
        <v>0</v>
      </c>
      <c r="C29" s="256">
        <f>'Données de base'!C38+'Données de base'!C39</f>
        <v>0</v>
      </c>
      <c r="D29" s="205" t="e">
        <f>(B29-C29)/C29</f>
        <v>#DIV/0!</v>
      </c>
      <c r="E29" s="254"/>
      <c r="F29" s="256"/>
      <c r="G29" s="205" t="e">
        <f>D29</f>
        <v>#DIV/0!</v>
      </c>
      <c r="H29" s="262" t="e">
        <f>G29*100</f>
        <v>#DIV/0!</v>
      </c>
      <c r="I29" s="272"/>
      <c r="J29" s="272"/>
      <c r="K29" s="261" t="e">
        <f>(IF(H29&lt;-10,4,IF(H29&lt;-1,6-(-1-H29)*(2/9),IF(H29&lt;1,6,IF(H29&lt;5,6-(H29-1)*(5/4),1)))))</f>
        <v>#DIV/0!</v>
      </c>
    </row>
    <row r="30" spans="1:11" ht="22" customHeight="1" x14ac:dyDescent="0.25">
      <c r="A30" s="86"/>
      <c r="B30" s="86"/>
      <c r="C30" s="220"/>
      <c r="D30" s="221"/>
      <c r="E30" s="220"/>
      <c r="G30" s="90"/>
      <c r="I30" s="273"/>
      <c r="J30" s="273"/>
    </row>
    <row r="31" spans="1:11" ht="16" x14ac:dyDescent="0.25">
      <c r="A31" s="189" t="s">
        <v>261</v>
      </c>
      <c r="B31" s="200" t="s">
        <v>245</v>
      </c>
      <c r="C31" s="201"/>
      <c r="D31" s="191"/>
      <c r="E31" s="202"/>
      <c r="F31" s="191"/>
      <c r="G31" s="191"/>
      <c r="H31" s="191"/>
      <c r="I31" s="274"/>
      <c r="J31" s="274"/>
      <c r="K31" s="191"/>
    </row>
    <row r="32" spans="1:11" ht="28" x14ac:dyDescent="0.25">
      <c r="A32" s="182" t="s">
        <v>263</v>
      </c>
      <c r="B32" s="204" t="s">
        <v>277</v>
      </c>
      <c r="C32" s="204" t="s">
        <v>314</v>
      </c>
      <c r="D32" s="204" t="s">
        <v>278</v>
      </c>
      <c r="E32" s="204" t="s">
        <v>47</v>
      </c>
      <c r="F32" s="194"/>
      <c r="G32" s="184" t="s">
        <v>265</v>
      </c>
      <c r="H32" s="185" t="s">
        <v>237</v>
      </c>
      <c r="I32" s="185" t="s">
        <v>307</v>
      </c>
      <c r="J32" s="185"/>
      <c r="K32" s="185" t="s">
        <v>156</v>
      </c>
    </row>
    <row r="33" spans="1:11" x14ac:dyDescent="0.25">
      <c r="A33" s="186" t="s">
        <v>262</v>
      </c>
      <c r="B33" s="223">
        <f>'Données de base'!C24+'Données de base'!C25+'Données de base'!C26</f>
        <v>0</v>
      </c>
      <c r="C33" s="223">
        <f>'Données de base'!C76+'Données de base'!C77+'Données de base'!C78</f>
        <v>0</v>
      </c>
      <c r="D33" s="223">
        <f>'Données de base'!D76+'Données de base'!D77+'Données de base'!D78</f>
        <v>0</v>
      </c>
      <c r="E33" s="224" t="e">
        <f>B33/((C33+D33)/2)</f>
        <v>#DIV/0!</v>
      </c>
      <c r="F33" s="223"/>
      <c r="G33" s="224" t="e">
        <f>E33</f>
        <v>#DIV/0!</v>
      </c>
      <c r="H33" s="253" t="e">
        <f>G33*100</f>
        <v>#DIV/0!</v>
      </c>
      <c r="I33" s="271"/>
      <c r="J33" s="275"/>
      <c r="K33" s="253" t="e">
        <f>IF(H33&lt;2.5,6,IF(H33&gt;7.5,1,6-(H33-2.5)*(5/5)))</f>
        <v>#DIV/0!</v>
      </c>
    </row>
    <row r="34" spans="1:11" ht="22" customHeight="1" x14ac:dyDescent="0.3">
      <c r="A34" s="2"/>
      <c r="B34" s="2"/>
      <c r="C34" s="5"/>
      <c r="D34" s="5"/>
      <c r="E34" s="3"/>
      <c r="F34" s="5"/>
      <c r="H34" s="4"/>
    </row>
    <row r="35" spans="1:11" ht="16" x14ac:dyDescent="0.25">
      <c r="A35" s="305" t="s">
        <v>396</v>
      </c>
      <c r="B35" s="306" t="s">
        <v>327</v>
      </c>
      <c r="C35" s="307"/>
      <c r="D35" s="307"/>
      <c r="E35" s="307"/>
      <c r="F35" s="307"/>
      <c r="G35" s="308"/>
      <c r="H35" s="308"/>
      <c r="I35" s="308"/>
      <c r="J35" s="307"/>
      <c r="K35" s="308"/>
    </row>
    <row r="36" spans="1:11" ht="25" x14ac:dyDescent="0.25">
      <c r="A36" s="309" t="s">
        <v>263</v>
      </c>
      <c r="B36" s="311" t="s">
        <v>337</v>
      </c>
      <c r="C36" s="311" t="s">
        <v>328</v>
      </c>
      <c r="D36" s="311" t="s">
        <v>320</v>
      </c>
      <c r="E36" s="312"/>
      <c r="F36" s="312"/>
      <c r="G36" s="311" t="s">
        <v>265</v>
      </c>
      <c r="H36" s="312" t="s">
        <v>237</v>
      </c>
      <c r="I36" s="312"/>
      <c r="J36" s="312"/>
      <c r="K36" s="312" t="s">
        <v>156</v>
      </c>
    </row>
    <row r="37" spans="1:11" x14ac:dyDescent="0.25">
      <c r="A37" s="313" t="s">
        <v>262</v>
      </c>
      <c r="B37" s="324">
        <f>'Données de base'!C75+'Données de base'!C76+'Données de base'!C77+'Données de base'!C78+'Données de base'!C79+'Données de base'!C80-'Données de base'!C69-'Données de base'!C70-'Données de base'!C71-'Données de base'!C72</f>
        <v>0</v>
      </c>
      <c r="C37" s="324">
        <f>'Données de base'!C37</f>
        <v>0</v>
      </c>
      <c r="D37" s="315" t="e">
        <f>B37/C37</f>
        <v>#DIV/0!</v>
      </c>
      <c r="E37" s="316"/>
      <c r="F37" s="316"/>
      <c r="G37" s="315" t="e">
        <f>D37</f>
        <v>#DIV/0!</v>
      </c>
      <c r="H37" s="317" t="e">
        <f>G37*100</f>
        <v>#DIV/0!</v>
      </c>
      <c r="I37" s="318"/>
      <c r="J37" s="318"/>
      <c r="K37" s="319" t="e">
        <f>IF(H37&lt;=50,6,IF(H37&lt;=100,6-(H37-50)*(1/50),IF(H37&lt;200,5-(H37-100)*(4/100),1)))</f>
        <v>#DIV/0!</v>
      </c>
    </row>
    <row r="38" spans="1:11" ht="13" x14ac:dyDescent="0.25">
      <c r="A38" s="337"/>
      <c r="B38" s="338"/>
      <c r="C38" s="338"/>
      <c r="D38" s="338"/>
      <c r="E38" s="338"/>
      <c r="F38" s="339"/>
      <c r="G38" s="338"/>
      <c r="H38" s="338"/>
      <c r="I38" s="340"/>
      <c r="J38" s="321"/>
      <c r="K38" s="301"/>
    </row>
    <row r="39" spans="1:11" ht="16" x14ac:dyDescent="0.25">
      <c r="A39" s="305" t="s">
        <v>397</v>
      </c>
      <c r="B39" s="330" t="s">
        <v>323</v>
      </c>
      <c r="C39" s="331"/>
      <c r="D39" s="307"/>
      <c r="E39" s="332"/>
      <c r="F39" s="307"/>
      <c r="G39" s="307"/>
      <c r="H39" s="307"/>
      <c r="I39" s="322"/>
      <c r="J39" s="322"/>
      <c r="K39" s="307"/>
    </row>
    <row r="40" spans="1:11" ht="25" x14ac:dyDescent="0.25">
      <c r="A40" s="309" t="s">
        <v>263</v>
      </c>
      <c r="B40" s="311" t="s">
        <v>338</v>
      </c>
      <c r="C40" s="333" t="s">
        <v>264</v>
      </c>
      <c r="D40" s="341" t="s">
        <v>324</v>
      </c>
      <c r="E40" s="342"/>
      <c r="F40" s="311"/>
      <c r="G40" s="311" t="s">
        <v>265</v>
      </c>
      <c r="H40" s="312" t="s">
        <v>237</v>
      </c>
      <c r="I40" s="312"/>
      <c r="J40" s="312"/>
      <c r="K40" s="312" t="s">
        <v>156</v>
      </c>
    </row>
    <row r="41" spans="1:11" x14ac:dyDescent="0.25">
      <c r="A41" s="313" t="s">
        <v>262</v>
      </c>
      <c r="B41" s="324">
        <f>'Données de base'!C75+'Données de base'!C76+'Données de base'!C77+'Données de base'!C78</f>
        <v>0</v>
      </c>
      <c r="C41" s="314">
        <f>'Données de base'!C36-'Données de base'!C47-'Données de base'!C48-'Données de base'!C49</f>
        <v>0</v>
      </c>
      <c r="D41" s="325" t="e">
        <f>B41/C41</f>
        <v>#DIV/0!</v>
      </c>
      <c r="E41" s="343"/>
      <c r="F41" s="344"/>
      <c r="G41" s="336" t="e">
        <f>D41</f>
        <v>#DIV/0!</v>
      </c>
      <c r="H41" s="317" t="e">
        <f>G41*100</f>
        <v>#DIV/0!</v>
      </c>
      <c r="I41" s="318"/>
      <c r="J41" s="318"/>
      <c r="K41" s="319" t="e">
        <f>IF(H41&lt;25,6,IF(H41&lt;125,6-(H41-25)*(2/100),IF(H41&lt;200,4-(H41-125)*(3/75),1)))</f>
        <v>#DIV/0!</v>
      </c>
    </row>
  </sheetData>
  <phoneticPr fontId="0" type="noConversion"/>
  <printOptions horizontalCentered="1"/>
  <pageMargins left="0.39370078740157483" right="0.39370078740157483" top="0.78740157480314965" bottom="0.78740157480314965" header="0.51181102362204722" footer="0.51181102362204722"/>
  <pageSetup paperSize="9" scale="62"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43"/>
    <pageSetUpPr fitToPage="1"/>
  </sheetPr>
  <dimension ref="A1:R70"/>
  <sheetViews>
    <sheetView showGridLines="0" zoomScaleNormal="100" workbookViewId="0">
      <selection activeCell="I13" sqref="I13:O13"/>
    </sheetView>
  </sheetViews>
  <sheetFormatPr baseColWidth="10" defaultColWidth="11.453125" defaultRowHeight="12.5" x14ac:dyDescent="0.25"/>
  <cols>
    <col min="1" max="1" width="8.81640625" style="523" customWidth="1"/>
    <col min="2" max="2" width="3" style="523" customWidth="1"/>
    <col min="3" max="3" width="3.81640625" style="523" customWidth="1"/>
    <col min="4" max="4" width="3" style="524" customWidth="1"/>
    <col min="5" max="5" width="33.81640625" style="523" customWidth="1"/>
    <col min="6" max="6" width="37.81640625" style="523" customWidth="1"/>
    <col min="7" max="8" width="10.81640625" style="523" customWidth="1"/>
    <col min="9" max="9" width="8.81640625" style="523" customWidth="1"/>
    <col min="10" max="10" width="3" style="523" customWidth="1"/>
    <col min="11" max="11" width="3.81640625" style="523" customWidth="1"/>
    <col min="12" max="12" width="3" style="524" customWidth="1"/>
    <col min="13" max="13" width="33.81640625" style="523" customWidth="1"/>
    <col min="14" max="14" width="37.81640625" style="523" customWidth="1"/>
    <col min="15" max="15" width="10.81640625" style="523" customWidth="1"/>
    <col min="16" max="16384" width="11.453125" style="523"/>
  </cols>
  <sheetData>
    <row r="1" spans="1:18" ht="20" x14ac:dyDescent="0.4">
      <c r="A1" s="602" t="s">
        <v>422</v>
      </c>
      <c r="B1" s="602"/>
      <c r="C1" s="602"/>
      <c r="D1" s="602"/>
      <c r="E1" s="602"/>
      <c r="F1" s="602"/>
    </row>
    <row r="2" spans="1:18" s="528" customFormat="1" ht="14.25" customHeight="1" x14ac:dyDescent="0.3">
      <c r="A2" s="525" t="s">
        <v>152</v>
      </c>
      <c r="B2" s="526"/>
      <c r="C2" s="526"/>
      <c r="D2" s="526"/>
      <c r="E2" s="526"/>
      <c r="F2" s="526"/>
      <c r="G2" s="526"/>
      <c r="H2" s="527"/>
      <c r="L2" s="529"/>
    </row>
    <row r="3" spans="1:18" s="530" customFormat="1" x14ac:dyDescent="0.25">
      <c r="D3" s="531"/>
      <c r="L3" s="531"/>
    </row>
    <row r="4" spans="1:18" ht="18" thickBot="1" x14ac:dyDescent="0.4">
      <c r="A4" s="491" t="s">
        <v>357</v>
      </c>
      <c r="B4" s="491"/>
      <c r="C4" s="491"/>
      <c r="D4" s="493"/>
      <c r="E4" s="494"/>
      <c r="F4" s="494"/>
      <c r="G4" s="494"/>
      <c r="I4" s="491" t="s">
        <v>375</v>
      </c>
      <c r="J4" s="492"/>
      <c r="K4" s="492"/>
      <c r="L4" s="493"/>
      <c r="M4" s="494"/>
      <c r="N4" s="494"/>
      <c r="O4" s="494"/>
    </row>
    <row r="5" spans="1:18" ht="15" x14ac:dyDescent="0.3">
      <c r="A5" s="495" t="s">
        <v>365</v>
      </c>
      <c r="B5" s="495"/>
      <c r="C5" s="495"/>
      <c r="D5" s="496"/>
      <c r="E5" s="497"/>
      <c r="F5" s="498" t="s">
        <v>155</v>
      </c>
      <c r="G5" s="498" t="s">
        <v>156</v>
      </c>
      <c r="I5" s="495" t="s">
        <v>376</v>
      </c>
      <c r="J5" s="495"/>
      <c r="K5" s="495"/>
      <c r="L5" s="496"/>
      <c r="M5" s="497"/>
      <c r="N5" s="498" t="s">
        <v>155</v>
      </c>
      <c r="O5" s="498" t="s">
        <v>156</v>
      </c>
    </row>
    <row r="6" spans="1:18" ht="12.65" customHeight="1" x14ac:dyDescent="0.25">
      <c r="A6" s="532"/>
      <c r="B6" s="533"/>
      <c r="C6" s="533" t="s">
        <v>366</v>
      </c>
      <c r="D6" s="533" t="s">
        <v>13</v>
      </c>
      <c r="E6" s="481">
        <v>0.08</v>
      </c>
      <c r="F6" s="513" t="s">
        <v>358</v>
      </c>
      <c r="G6" s="508" t="s">
        <v>42</v>
      </c>
      <c r="I6" s="506"/>
      <c r="J6" s="508"/>
      <c r="K6" s="508" t="s">
        <v>377</v>
      </c>
      <c r="L6" s="508" t="s">
        <v>10</v>
      </c>
      <c r="M6" s="481">
        <v>2.5000000000000001E-2</v>
      </c>
      <c r="N6" s="534" t="s">
        <v>423</v>
      </c>
      <c r="O6" s="508" t="s">
        <v>42</v>
      </c>
    </row>
    <row r="7" spans="1:18" x14ac:dyDescent="0.25">
      <c r="A7" s="479">
        <v>0.08</v>
      </c>
      <c r="B7" s="508" t="s">
        <v>14</v>
      </c>
      <c r="C7" s="508" t="str">
        <f t="shared" ref="C7:D11" si="0">+C6</f>
        <v>I11</v>
      </c>
      <c r="D7" s="533" t="str">
        <f t="shared" si="0"/>
        <v>&gt;=</v>
      </c>
      <c r="E7" s="481">
        <v>0.06</v>
      </c>
      <c r="F7" s="513" t="s">
        <v>359</v>
      </c>
      <c r="G7" s="508" t="s">
        <v>35</v>
      </c>
      <c r="I7" s="591">
        <v>2.5000000000000001E-2</v>
      </c>
      <c r="J7" s="593" t="s">
        <v>11</v>
      </c>
      <c r="K7" s="593" t="str">
        <f>+K6</f>
        <v>I13</v>
      </c>
      <c r="L7" s="593" t="s">
        <v>10</v>
      </c>
      <c r="M7" s="596">
        <v>0.05</v>
      </c>
      <c r="N7" s="598" t="s">
        <v>378</v>
      </c>
      <c r="O7" s="593" t="s">
        <v>35</v>
      </c>
    </row>
    <row r="8" spans="1:18" x14ac:dyDescent="0.25">
      <c r="A8" s="506">
        <v>0.06</v>
      </c>
      <c r="B8" s="508" t="str">
        <f>+B7</f>
        <v>&gt;</v>
      </c>
      <c r="C8" s="508" t="str">
        <f t="shared" si="0"/>
        <v>I11</v>
      </c>
      <c r="D8" s="508" t="str">
        <f t="shared" si="0"/>
        <v>&gt;=</v>
      </c>
      <c r="E8" s="481">
        <v>0.04</v>
      </c>
      <c r="F8" s="513" t="s">
        <v>360</v>
      </c>
      <c r="G8" s="508" t="s">
        <v>36</v>
      </c>
      <c r="I8" s="592"/>
      <c r="J8" s="592"/>
      <c r="K8" s="592"/>
      <c r="L8" s="592"/>
      <c r="M8" s="597"/>
      <c r="N8" s="605"/>
      <c r="O8" s="592"/>
      <c r="P8" s="535"/>
      <c r="Q8" s="535"/>
      <c r="R8" s="535"/>
    </row>
    <row r="9" spans="1:18" ht="12.75" customHeight="1" x14ac:dyDescent="0.25">
      <c r="A9" s="506">
        <v>0.04</v>
      </c>
      <c r="B9" s="508" t="str">
        <f>+B8</f>
        <v>&gt;</v>
      </c>
      <c r="C9" s="508" t="str">
        <f t="shared" si="0"/>
        <v>I11</v>
      </c>
      <c r="D9" s="508" t="str">
        <f t="shared" si="0"/>
        <v>&gt;=</v>
      </c>
      <c r="E9" s="481">
        <v>0.03</v>
      </c>
      <c r="F9" s="513" t="s">
        <v>361</v>
      </c>
      <c r="G9" s="508" t="s">
        <v>37</v>
      </c>
      <c r="I9" s="506">
        <v>0.05</v>
      </c>
      <c r="J9" s="508" t="s">
        <v>11</v>
      </c>
      <c r="K9" s="508" t="str">
        <f t="shared" ref="K9" si="1">+K7</f>
        <v>I13</v>
      </c>
      <c r="L9" s="508" t="s">
        <v>10</v>
      </c>
      <c r="M9" s="481">
        <v>7.4999999999999997E-2</v>
      </c>
      <c r="N9" s="534" t="s">
        <v>372</v>
      </c>
      <c r="O9" s="508" t="s">
        <v>36</v>
      </c>
      <c r="P9" s="535"/>
      <c r="Q9" s="535"/>
      <c r="R9" s="535"/>
    </row>
    <row r="10" spans="1:18" x14ac:dyDescent="0.25">
      <c r="A10" s="506">
        <v>0.03</v>
      </c>
      <c r="B10" s="508" t="str">
        <f>+B9</f>
        <v>&gt;</v>
      </c>
      <c r="C10" s="508" t="str">
        <f t="shared" si="0"/>
        <v>I11</v>
      </c>
      <c r="D10" s="508" t="str">
        <f t="shared" si="0"/>
        <v>&gt;=</v>
      </c>
      <c r="E10" s="481">
        <v>0.02</v>
      </c>
      <c r="F10" s="513" t="s">
        <v>362</v>
      </c>
      <c r="G10" s="508" t="s">
        <v>38</v>
      </c>
      <c r="I10" s="506">
        <v>7.4999999999999997E-2</v>
      </c>
      <c r="J10" s="508" t="s">
        <v>11</v>
      </c>
      <c r="K10" s="508" t="str">
        <f>+K9</f>
        <v>I13</v>
      </c>
      <c r="L10" s="508" t="s">
        <v>10</v>
      </c>
      <c r="M10" s="481">
        <v>0.1</v>
      </c>
      <c r="N10" s="534" t="s">
        <v>373</v>
      </c>
      <c r="O10" s="508" t="s">
        <v>37</v>
      </c>
    </row>
    <row r="11" spans="1:18" ht="13.5" customHeight="1" x14ac:dyDescent="0.25">
      <c r="A11" s="506">
        <v>0.02</v>
      </c>
      <c r="B11" s="508" t="str">
        <f>+B10</f>
        <v>&gt;</v>
      </c>
      <c r="C11" s="508" t="str">
        <f t="shared" si="0"/>
        <v>I11</v>
      </c>
      <c r="D11" s="508" t="str">
        <f t="shared" si="0"/>
        <v>&gt;=</v>
      </c>
      <c r="E11" s="481">
        <v>0.01</v>
      </c>
      <c r="F11" s="513" t="s">
        <v>363</v>
      </c>
      <c r="G11" s="508" t="s">
        <v>39</v>
      </c>
      <c r="I11" s="506">
        <v>0.1</v>
      </c>
      <c r="J11" s="508" t="s">
        <v>11</v>
      </c>
      <c r="K11" s="508" t="str">
        <f>+K10</f>
        <v>I13</v>
      </c>
      <c r="L11" s="508" t="s">
        <v>10</v>
      </c>
      <c r="M11" s="481">
        <v>0.125</v>
      </c>
      <c r="N11" s="534" t="s">
        <v>374</v>
      </c>
      <c r="O11" s="536" t="s">
        <v>38</v>
      </c>
    </row>
    <row r="12" spans="1:18" ht="13.5" customHeight="1" thickBot="1" x14ac:dyDescent="0.3">
      <c r="A12" s="562">
        <v>0.01</v>
      </c>
      <c r="B12" s="517" t="s">
        <v>14</v>
      </c>
      <c r="C12" s="562" t="str">
        <f>+C11</f>
        <v>I11</v>
      </c>
      <c r="D12" s="517"/>
      <c r="E12" s="563"/>
      <c r="F12" s="516" t="s">
        <v>364</v>
      </c>
      <c r="G12" s="517" t="s">
        <v>41</v>
      </c>
      <c r="I12" s="506">
        <v>0.125</v>
      </c>
      <c r="J12" s="508" t="s">
        <v>11</v>
      </c>
      <c r="K12" s="508" t="str">
        <f>+K11</f>
        <v>I13</v>
      </c>
      <c r="L12" s="508" t="s">
        <v>10</v>
      </c>
      <c r="M12" s="481">
        <v>0.15</v>
      </c>
      <c r="N12" s="534" t="s">
        <v>195</v>
      </c>
      <c r="O12" s="508" t="s">
        <v>39</v>
      </c>
    </row>
    <row r="13" spans="1:18" ht="13.5" customHeight="1" thickBot="1" x14ac:dyDescent="0.3">
      <c r="A13" s="537"/>
      <c r="B13" s="536"/>
      <c r="C13" s="537"/>
      <c r="D13" s="536"/>
      <c r="E13" s="538"/>
      <c r="F13" s="539"/>
      <c r="G13" s="536"/>
      <c r="I13" s="562">
        <v>0.15</v>
      </c>
      <c r="J13" s="517" t="s">
        <v>11</v>
      </c>
      <c r="K13" s="517" t="str">
        <f>+K12</f>
        <v>I13</v>
      </c>
      <c r="L13" s="517"/>
      <c r="M13" s="565"/>
      <c r="N13" s="521" t="s">
        <v>196</v>
      </c>
      <c r="O13" s="517" t="s">
        <v>41</v>
      </c>
    </row>
    <row r="14" spans="1:18" x14ac:dyDescent="0.25">
      <c r="I14" s="540"/>
      <c r="J14" s="540"/>
      <c r="K14" s="540"/>
      <c r="L14" s="540"/>
      <c r="M14" s="541"/>
      <c r="N14" s="542"/>
      <c r="O14" s="540"/>
    </row>
    <row r="15" spans="1:18" ht="12.75" customHeight="1" x14ac:dyDescent="0.25">
      <c r="J15" s="543"/>
      <c r="K15" s="543"/>
    </row>
    <row r="16" spans="1:18" ht="18" thickBot="1" x14ac:dyDescent="0.4">
      <c r="A16" s="491" t="s">
        <v>367</v>
      </c>
      <c r="B16" s="494"/>
      <c r="C16" s="494"/>
      <c r="D16" s="493"/>
      <c r="E16" s="494"/>
      <c r="F16" s="494"/>
      <c r="G16" s="494"/>
      <c r="I16" s="491" t="s">
        <v>379</v>
      </c>
      <c r="J16" s="492"/>
      <c r="K16" s="492"/>
      <c r="L16" s="493"/>
      <c r="M16" s="494"/>
      <c r="N16" s="494"/>
      <c r="O16" s="494"/>
    </row>
    <row r="17" spans="1:15" ht="13.5" customHeight="1" x14ac:dyDescent="0.3">
      <c r="A17" s="495" t="s">
        <v>368</v>
      </c>
      <c r="B17" s="495"/>
      <c r="C17" s="495"/>
      <c r="D17" s="496"/>
      <c r="E17" s="497"/>
      <c r="F17" s="544" t="s">
        <v>155</v>
      </c>
      <c r="G17" s="498" t="s">
        <v>156</v>
      </c>
      <c r="H17" s="523" t="s">
        <v>34</v>
      </c>
      <c r="I17" s="495" t="s">
        <v>424</v>
      </c>
      <c r="J17" s="495"/>
      <c r="K17" s="495"/>
      <c r="L17" s="496"/>
      <c r="M17" s="497"/>
      <c r="N17" s="498" t="s">
        <v>155</v>
      </c>
      <c r="O17" s="498" t="s">
        <v>156</v>
      </c>
    </row>
    <row r="18" spans="1:15" x14ac:dyDescent="0.25">
      <c r="A18" s="545"/>
      <c r="B18" s="508"/>
      <c r="C18" s="508" t="s">
        <v>369</v>
      </c>
      <c r="D18" s="508" t="s">
        <v>10</v>
      </c>
      <c r="E18" s="481">
        <v>0</v>
      </c>
      <c r="F18" s="546" t="s">
        <v>370</v>
      </c>
      <c r="G18" s="508" t="s">
        <v>42</v>
      </c>
      <c r="I18" s="441">
        <v>7.0000000000000007E-2</v>
      </c>
      <c r="J18" s="504" t="s">
        <v>10</v>
      </c>
      <c r="K18" s="504" t="s">
        <v>380</v>
      </c>
      <c r="L18" s="504" t="s">
        <v>10</v>
      </c>
      <c r="M18" s="443">
        <v>0.1</v>
      </c>
      <c r="N18" s="502" t="s">
        <v>381</v>
      </c>
      <c r="O18" s="505" t="s">
        <v>42</v>
      </c>
    </row>
    <row r="19" spans="1:15" x14ac:dyDescent="0.25">
      <c r="A19" s="591">
        <v>0</v>
      </c>
      <c r="B19" s="593" t="s">
        <v>12</v>
      </c>
      <c r="C19" s="593" t="str">
        <f>+C18</f>
        <v>I12</v>
      </c>
      <c r="D19" s="593" t="s">
        <v>10</v>
      </c>
      <c r="E19" s="596">
        <v>0.02</v>
      </c>
      <c r="F19" s="598" t="s">
        <v>371</v>
      </c>
      <c r="G19" s="593" t="s">
        <v>35</v>
      </c>
      <c r="I19" s="446">
        <v>0.1</v>
      </c>
      <c r="J19" s="547" t="s">
        <v>11</v>
      </c>
      <c r="K19" s="547" t="str">
        <f>+K18</f>
        <v>I14</v>
      </c>
      <c r="L19" s="547" t="s">
        <v>10</v>
      </c>
      <c r="M19" s="448">
        <v>0.12</v>
      </c>
      <c r="N19" s="534" t="s">
        <v>347</v>
      </c>
      <c r="O19" s="593" t="s">
        <v>35</v>
      </c>
    </row>
    <row r="20" spans="1:15" x14ac:dyDescent="0.25">
      <c r="A20" s="592"/>
      <c r="B20" s="592"/>
      <c r="C20" s="592"/>
      <c r="D20" s="592"/>
      <c r="E20" s="597"/>
      <c r="F20" s="605"/>
      <c r="G20" s="592"/>
      <c r="I20" s="451">
        <v>0.05</v>
      </c>
      <c r="J20" s="509" t="s">
        <v>10</v>
      </c>
      <c r="K20" s="548" t="str">
        <f t="shared" ref="K20:K29" si="2">+K19</f>
        <v>I14</v>
      </c>
      <c r="L20" s="509" t="s">
        <v>11</v>
      </c>
      <c r="M20" s="453">
        <v>7.0000000000000007E-2</v>
      </c>
      <c r="N20" s="510" t="s">
        <v>382</v>
      </c>
      <c r="O20" s="606"/>
    </row>
    <row r="21" spans="1:15" x14ac:dyDescent="0.25">
      <c r="A21" s="506">
        <v>0.02</v>
      </c>
      <c r="B21" s="508" t="s">
        <v>12</v>
      </c>
      <c r="C21" s="508" t="str">
        <f>+C19</f>
        <v>I12</v>
      </c>
      <c r="D21" s="508" t="s">
        <v>10</v>
      </c>
      <c r="E21" s="481">
        <v>0.04</v>
      </c>
      <c r="F21" s="534" t="s">
        <v>372</v>
      </c>
      <c r="G21" s="508" t="s">
        <v>36</v>
      </c>
      <c r="I21" s="467">
        <v>0.12</v>
      </c>
      <c r="J21" s="548" t="s">
        <v>11</v>
      </c>
      <c r="K21" s="547" t="str">
        <f t="shared" si="2"/>
        <v>I14</v>
      </c>
      <c r="L21" s="548" t="s">
        <v>10</v>
      </c>
      <c r="M21" s="469">
        <v>0.14000000000000001</v>
      </c>
      <c r="N21" s="598" t="s">
        <v>383</v>
      </c>
      <c r="O21" s="593" t="s">
        <v>36</v>
      </c>
    </row>
    <row r="22" spans="1:15" x14ac:dyDescent="0.25">
      <c r="A22" s="506">
        <v>0.04</v>
      </c>
      <c r="B22" s="508" t="s">
        <v>12</v>
      </c>
      <c r="C22" s="508" t="str">
        <f>+C21</f>
        <v>I12</v>
      </c>
      <c r="D22" s="508" t="s">
        <v>10</v>
      </c>
      <c r="E22" s="481">
        <v>0.05</v>
      </c>
      <c r="F22" s="534" t="s">
        <v>373</v>
      </c>
      <c r="G22" s="508" t="s">
        <v>37</v>
      </c>
      <c r="I22" s="549">
        <v>0.03</v>
      </c>
      <c r="J22" s="550" t="s">
        <v>10</v>
      </c>
      <c r="K22" s="548" t="str">
        <f t="shared" si="2"/>
        <v>I14</v>
      </c>
      <c r="L22" s="550" t="s">
        <v>12</v>
      </c>
      <c r="M22" s="551">
        <v>0.05</v>
      </c>
      <c r="N22" s="603"/>
      <c r="O22" s="604"/>
    </row>
    <row r="23" spans="1:15" ht="13.5" customHeight="1" x14ac:dyDescent="0.25">
      <c r="A23" s="506">
        <v>0.05</v>
      </c>
      <c r="B23" s="508" t="s">
        <v>12</v>
      </c>
      <c r="C23" s="508" t="str">
        <f>+C22</f>
        <v>I12</v>
      </c>
      <c r="D23" s="508" t="s">
        <v>10</v>
      </c>
      <c r="E23" s="481">
        <v>0.06</v>
      </c>
      <c r="F23" s="534" t="s">
        <v>374</v>
      </c>
      <c r="G23" s="508" t="s">
        <v>38</v>
      </c>
      <c r="I23" s="552">
        <v>0.14000000000000001</v>
      </c>
      <c r="J23" s="553" t="s">
        <v>11</v>
      </c>
      <c r="K23" s="547" t="str">
        <f t="shared" si="2"/>
        <v>I14</v>
      </c>
      <c r="L23" s="553" t="s">
        <v>10</v>
      </c>
      <c r="M23" s="554">
        <v>0.15</v>
      </c>
      <c r="N23" s="598" t="s">
        <v>384</v>
      </c>
      <c r="O23" s="508" t="s">
        <v>37</v>
      </c>
    </row>
    <row r="24" spans="1:15" ht="12.75" customHeight="1" x14ac:dyDescent="0.25">
      <c r="A24" s="506">
        <v>0.06</v>
      </c>
      <c r="B24" s="508" t="s">
        <v>12</v>
      </c>
      <c r="C24" s="508" t="str">
        <f>+C23</f>
        <v>I12</v>
      </c>
      <c r="D24" s="508" t="s">
        <v>10</v>
      </c>
      <c r="E24" s="481">
        <v>7.0000000000000007E-2</v>
      </c>
      <c r="F24" s="534" t="s">
        <v>195</v>
      </c>
      <c r="G24" s="508" t="s">
        <v>39</v>
      </c>
      <c r="I24" s="549">
        <v>0.02</v>
      </c>
      <c r="J24" s="550" t="s">
        <v>10</v>
      </c>
      <c r="K24" s="548" t="str">
        <f t="shared" si="2"/>
        <v>I14</v>
      </c>
      <c r="L24" s="550" t="s">
        <v>12</v>
      </c>
      <c r="M24" s="551">
        <v>0.03</v>
      </c>
      <c r="N24" s="603"/>
      <c r="O24" s="511"/>
    </row>
    <row r="25" spans="1:15" ht="12.75" customHeight="1" thickBot="1" x14ac:dyDescent="0.3">
      <c r="A25" s="514">
        <v>7.0000000000000007E-2</v>
      </c>
      <c r="B25" s="515" t="s">
        <v>12</v>
      </c>
      <c r="C25" s="517" t="str">
        <f t="shared" ref="C25" si="3">+C24</f>
        <v>I12</v>
      </c>
      <c r="D25" s="564"/>
      <c r="E25" s="564"/>
      <c r="F25" s="521" t="s">
        <v>196</v>
      </c>
      <c r="G25" s="517" t="s">
        <v>41</v>
      </c>
      <c r="I25" s="552">
        <v>0.15</v>
      </c>
      <c r="J25" s="553" t="s">
        <v>11</v>
      </c>
      <c r="K25" s="547" t="str">
        <f t="shared" si="2"/>
        <v>I14</v>
      </c>
      <c r="L25" s="553" t="s">
        <v>10</v>
      </c>
      <c r="M25" s="554">
        <v>0.16</v>
      </c>
      <c r="N25" s="598" t="s">
        <v>385</v>
      </c>
      <c r="O25" s="593" t="s">
        <v>38</v>
      </c>
    </row>
    <row r="26" spans="1:15" ht="12.75" customHeight="1" x14ac:dyDescent="0.25">
      <c r="I26" s="549">
        <v>0.01</v>
      </c>
      <c r="J26" s="550" t="s">
        <v>10</v>
      </c>
      <c r="K26" s="548" t="str">
        <f t="shared" si="2"/>
        <v>I14</v>
      </c>
      <c r="L26" s="550" t="s">
        <v>12</v>
      </c>
      <c r="M26" s="551">
        <v>0.02</v>
      </c>
      <c r="N26" s="603"/>
      <c r="O26" s="604"/>
    </row>
    <row r="27" spans="1:15" ht="12.75" customHeight="1" x14ac:dyDescent="0.25">
      <c r="I27" s="552">
        <v>0.16</v>
      </c>
      <c r="J27" s="553" t="s">
        <v>11</v>
      </c>
      <c r="K27" s="547" t="str">
        <f t="shared" si="2"/>
        <v>I14</v>
      </c>
      <c r="L27" s="553" t="s">
        <v>10</v>
      </c>
      <c r="M27" s="554">
        <v>0.17</v>
      </c>
      <c r="N27" s="598" t="s">
        <v>386</v>
      </c>
      <c r="O27" s="593" t="s">
        <v>39</v>
      </c>
    </row>
    <row r="28" spans="1:15" ht="12.75" customHeight="1" x14ac:dyDescent="0.25">
      <c r="I28" s="549">
        <v>0</v>
      </c>
      <c r="J28" s="550" t="s">
        <v>10</v>
      </c>
      <c r="K28" s="548" t="str">
        <f t="shared" si="2"/>
        <v>I14</v>
      </c>
      <c r="L28" s="550" t="s">
        <v>12</v>
      </c>
      <c r="M28" s="551">
        <v>0.01</v>
      </c>
      <c r="N28" s="603"/>
      <c r="O28" s="604"/>
    </row>
    <row r="29" spans="1:15" ht="12.75" customHeight="1" x14ac:dyDescent="0.25">
      <c r="I29" s="607">
        <v>0.17</v>
      </c>
      <c r="J29" s="609" t="s">
        <v>11</v>
      </c>
      <c r="K29" s="593" t="str">
        <f t="shared" si="2"/>
        <v>I14</v>
      </c>
      <c r="L29" s="553"/>
      <c r="M29" s="555"/>
      <c r="N29" s="598" t="s">
        <v>387</v>
      </c>
      <c r="O29" s="593" t="s">
        <v>41</v>
      </c>
    </row>
    <row r="30" spans="1:15" ht="12.75" customHeight="1" thickBot="1" x14ac:dyDescent="0.3">
      <c r="I30" s="608"/>
      <c r="J30" s="610"/>
      <c r="K30" s="611"/>
      <c r="L30" s="556"/>
      <c r="M30" s="557"/>
      <c r="N30" s="612"/>
      <c r="O30" s="611"/>
    </row>
    <row r="31" spans="1:15" ht="13.5" customHeight="1" x14ac:dyDescent="0.25"/>
    <row r="32" spans="1:15" ht="12.75" customHeight="1" x14ac:dyDescent="0.25"/>
    <row r="33" spans="4:15" ht="18" thickBot="1" x14ac:dyDescent="0.4">
      <c r="D33" s="523"/>
      <c r="I33" s="491" t="s">
        <v>388</v>
      </c>
      <c r="J33" s="494"/>
      <c r="K33" s="494"/>
      <c r="L33" s="493"/>
      <c r="M33" s="494"/>
      <c r="N33" s="494"/>
      <c r="O33" s="494"/>
    </row>
    <row r="34" spans="4:15" ht="13.5" customHeight="1" x14ac:dyDescent="0.3">
      <c r="D34" s="523"/>
      <c r="I34" s="495" t="s">
        <v>389</v>
      </c>
      <c r="J34" s="495"/>
      <c r="K34" s="495"/>
      <c r="L34" s="496"/>
      <c r="M34" s="497"/>
      <c r="N34" s="498" t="s">
        <v>155</v>
      </c>
      <c r="O34" s="498" t="s">
        <v>156</v>
      </c>
    </row>
    <row r="35" spans="4:15" ht="13.5" customHeight="1" x14ac:dyDescent="0.25">
      <c r="D35" s="523"/>
      <c r="I35" s="441"/>
      <c r="J35" s="504"/>
      <c r="K35" s="504" t="s">
        <v>390</v>
      </c>
      <c r="L35" s="504" t="s">
        <v>10</v>
      </c>
      <c r="M35" s="558">
        <v>0</v>
      </c>
      <c r="N35" s="502" t="s">
        <v>425</v>
      </c>
      <c r="O35" s="505" t="s">
        <v>42</v>
      </c>
    </row>
    <row r="36" spans="4:15" ht="13.5" customHeight="1" x14ac:dyDescent="0.25">
      <c r="D36" s="523"/>
      <c r="I36" s="559">
        <v>0</v>
      </c>
      <c r="J36" s="507" t="s">
        <v>12</v>
      </c>
      <c r="K36" s="507" t="str">
        <f>+K35</f>
        <v>I15</v>
      </c>
      <c r="L36" s="507" t="s">
        <v>10</v>
      </c>
      <c r="M36" s="558">
        <v>2000</v>
      </c>
      <c r="N36" s="502" t="s">
        <v>426</v>
      </c>
      <c r="O36" s="508" t="s">
        <v>35</v>
      </c>
    </row>
    <row r="37" spans="4:15" ht="13.5" customHeight="1" x14ac:dyDescent="0.25">
      <c r="D37" s="523"/>
      <c r="I37" s="613">
        <v>2000</v>
      </c>
      <c r="J37" s="594" t="str">
        <f>+J36</f>
        <v>&lt;</v>
      </c>
      <c r="K37" s="594" t="str">
        <f>+K36</f>
        <v>I15</v>
      </c>
      <c r="L37" s="594" t="s">
        <v>10</v>
      </c>
      <c r="M37" s="616">
        <v>4000</v>
      </c>
      <c r="N37" s="598" t="s">
        <v>427</v>
      </c>
      <c r="O37" s="593" t="s">
        <v>36</v>
      </c>
    </row>
    <row r="38" spans="4:15" ht="12.75" customHeight="1" x14ac:dyDescent="0.25">
      <c r="D38" s="523"/>
      <c r="I38" s="614"/>
      <c r="J38" s="615"/>
      <c r="K38" s="615"/>
      <c r="L38" s="615"/>
      <c r="M38" s="617"/>
      <c r="N38" s="603"/>
      <c r="O38" s="604"/>
    </row>
    <row r="39" spans="4:15" ht="12.75" customHeight="1" x14ac:dyDescent="0.25">
      <c r="D39" s="523"/>
      <c r="I39" s="613">
        <v>4000</v>
      </c>
      <c r="J39" s="594" t="s">
        <v>12</v>
      </c>
      <c r="K39" s="594" t="str">
        <f>+K37</f>
        <v>I15</v>
      </c>
      <c r="L39" s="594" t="s">
        <v>10</v>
      </c>
      <c r="M39" s="616">
        <v>5000</v>
      </c>
      <c r="N39" s="598" t="s">
        <v>428</v>
      </c>
      <c r="O39" s="593" t="s">
        <v>37</v>
      </c>
    </row>
    <row r="40" spans="4:15" ht="12.75" customHeight="1" x14ac:dyDescent="0.25">
      <c r="D40" s="523"/>
      <c r="I40" s="614"/>
      <c r="J40" s="615"/>
      <c r="K40" s="615"/>
      <c r="L40" s="615"/>
      <c r="M40" s="617"/>
      <c r="N40" s="603"/>
      <c r="O40" s="604"/>
    </row>
    <row r="41" spans="4:15" x14ac:dyDescent="0.25">
      <c r="D41" s="523"/>
      <c r="I41" s="559">
        <v>5000</v>
      </c>
      <c r="J41" s="504" t="str">
        <f>+J39</f>
        <v>&lt;</v>
      </c>
      <c r="K41" s="504" t="str">
        <f>+K39</f>
        <v>I15</v>
      </c>
      <c r="L41" s="504" t="s">
        <v>10</v>
      </c>
      <c r="M41" s="558">
        <v>6000</v>
      </c>
      <c r="N41" s="510" t="s">
        <v>429</v>
      </c>
      <c r="O41" s="503" t="s">
        <v>38</v>
      </c>
    </row>
    <row r="42" spans="4:15" x14ac:dyDescent="0.25">
      <c r="D42" s="523"/>
      <c r="I42" s="613">
        <v>6000</v>
      </c>
      <c r="J42" s="593" t="str">
        <f>+J41</f>
        <v>&lt;</v>
      </c>
      <c r="K42" s="593" t="str">
        <f>+K41</f>
        <v>I15</v>
      </c>
      <c r="L42" s="593" t="s">
        <v>10</v>
      </c>
      <c r="M42" s="616">
        <v>7000</v>
      </c>
      <c r="N42" s="598" t="s">
        <v>430</v>
      </c>
      <c r="O42" s="593" t="s">
        <v>39</v>
      </c>
    </row>
    <row r="43" spans="4:15" ht="12.75" customHeight="1" x14ac:dyDescent="0.25">
      <c r="D43" s="523"/>
      <c r="I43" s="592"/>
      <c r="J43" s="592"/>
      <c r="K43" s="592"/>
      <c r="L43" s="592"/>
      <c r="M43" s="597"/>
      <c r="N43" s="605"/>
      <c r="O43" s="592"/>
    </row>
    <row r="44" spans="4:15" ht="13.5" customHeight="1" thickBot="1" x14ac:dyDescent="0.3">
      <c r="D44" s="523"/>
      <c r="I44" s="560">
        <v>7000</v>
      </c>
      <c r="J44" s="517" t="str">
        <f>+J42</f>
        <v>&lt;</v>
      </c>
      <c r="K44" s="517" t="str">
        <f>+K42</f>
        <v>I15</v>
      </c>
      <c r="L44" s="517"/>
      <c r="M44" s="561"/>
      <c r="N44" s="521" t="s">
        <v>431</v>
      </c>
      <c r="O44" s="517" t="s">
        <v>41</v>
      </c>
    </row>
    <row r="45" spans="4:15" ht="13.5" customHeight="1" x14ac:dyDescent="0.25">
      <c r="D45" s="523"/>
    </row>
    <row r="46" spans="4:15" ht="12.75" customHeight="1" x14ac:dyDescent="0.25">
      <c r="D46" s="523"/>
    </row>
    <row r="48" spans="4:15" ht="12.75" customHeight="1" x14ac:dyDescent="0.25"/>
    <row r="50" ht="12.75" customHeight="1" x14ac:dyDescent="0.25"/>
    <row r="52" ht="12.75" customHeight="1" x14ac:dyDescent="0.25"/>
    <row r="58" ht="13.5" customHeight="1" x14ac:dyDescent="0.25"/>
    <row r="60" ht="12.75" customHeight="1" x14ac:dyDescent="0.25"/>
    <row r="62" ht="12.75" customHeight="1" x14ac:dyDescent="0.25"/>
    <row r="63" ht="13.5" customHeight="1" x14ac:dyDescent="0.25"/>
    <row r="64" ht="13.5" customHeight="1" x14ac:dyDescent="0.25"/>
    <row r="65" spans="11:12" ht="13.5" customHeight="1" x14ac:dyDescent="0.25"/>
    <row r="66" spans="11:12" ht="13.5" customHeight="1" x14ac:dyDescent="0.25"/>
    <row r="68" spans="11:12" ht="12.75" customHeight="1" x14ac:dyDescent="0.25">
      <c r="K68" s="524"/>
      <c r="L68" s="523"/>
    </row>
    <row r="70" spans="11:12" ht="12.75" customHeight="1" x14ac:dyDescent="0.25"/>
  </sheetData>
  <mergeCells count="49">
    <mergeCell ref="O42:O43"/>
    <mergeCell ref="I42:I43"/>
    <mergeCell ref="J42:J43"/>
    <mergeCell ref="K42:K43"/>
    <mergeCell ref="L42:L43"/>
    <mergeCell ref="M42:M43"/>
    <mergeCell ref="N42:N43"/>
    <mergeCell ref="N37:N38"/>
    <mergeCell ref="O37:O38"/>
    <mergeCell ref="I39:I40"/>
    <mergeCell ref="J39:J40"/>
    <mergeCell ref="K39:K40"/>
    <mergeCell ref="L39:L40"/>
    <mergeCell ref="M39:M40"/>
    <mergeCell ref="N39:N40"/>
    <mergeCell ref="O39:O40"/>
    <mergeCell ref="I37:I38"/>
    <mergeCell ref="J37:J38"/>
    <mergeCell ref="K37:K38"/>
    <mergeCell ref="L37:L38"/>
    <mergeCell ref="M37:M38"/>
    <mergeCell ref="N25:N26"/>
    <mergeCell ref="O25:O26"/>
    <mergeCell ref="I29:I30"/>
    <mergeCell ref="J29:J30"/>
    <mergeCell ref="K29:K30"/>
    <mergeCell ref="N29:N30"/>
    <mergeCell ref="O29:O30"/>
    <mergeCell ref="N27:N28"/>
    <mergeCell ref="O27:O28"/>
    <mergeCell ref="N7:N8"/>
    <mergeCell ref="O7:O8"/>
    <mergeCell ref="A19:A20"/>
    <mergeCell ref="B19:B20"/>
    <mergeCell ref="C19:C20"/>
    <mergeCell ref="D19:D20"/>
    <mergeCell ref="E19:E20"/>
    <mergeCell ref="F19:F20"/>
    <mergeCell ref="G19:G20"/>
    <mergeCell ref="O19:O20"/>
    <mergeCell ref="M7:M8"/>
    <mergeCell ref="N21:N22"/>
    <mergeCell ref="O21:O22"/>
    <mergeCell ref="N23:N24"/>
    <mergeCell ref="A1:F1"/>
    <mergeCell ref="I7:I8"/>
    <mergeCell ref="J7:J8"/>
    <mergeCell ref="K7:K8"/>
    <mergeCell ref="L7:L8"/>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Introduction</vt:lpstr>
      <vt:lpstr>Données de base</vt:lpstr>
      <vt:lpstr>Commentaires</vt:lpstr>
      <vt:lpstr>Tables de notation IDHEAP</vt:lpstr>
      <vt:lpstr>Tableau des indicateurs IDHEAP</vt:lpstr>
      <vt:lpstr>Calcul des indicateurs IDHEAP</vt:lpstr>
      <vt:lpstr>Tables de notation MCH2</vt:lpstr>
      <vt:lpstr>Tableau des indicateurs MCH2</vt:lpstr>
      <vt:lpstr>Calcul des indicateurs MCH2</vt:lpstr>
      <vt:lpstr>'Calcul des indicateurs IDHEAP'!Zone_d_impression</vt:lpstr>
      <vt:lpstr>'Calcul des indicateurs MCH2'!Zone_d_impression</vt:lpstr>
      <vt:lpstr>Commentaires!Zone_d_impression</vt:lpstr>
      <vt:lpstr>FkF!Zone_d_impression</vt:lpstr>
      <vt:lpstr>Introduction!Zone_d_impression</vt:lpstr>
      <vt:lpstr>'Saisie+vérification'!Zone_d_impression</vt:lpstr>
      <vt:lpstr>'Tableau des indicateurs IDHEAP'!Zone_d_impression</vt:lpstr>
      <vt:lpstr>'Tableau des indicateurs MCH2'!Zone_d_impression</vt:lpstr>
      <vt:lpstr>'Tables de notation IDHEAP'!Zone_d_impression</vt:lpstr>
      <vt:lpstr>'Tables de notation MCH2'!Zone_d_impression</vt:lpstr>
    </vt:vector>
  </TitlesOfParts>
  <Company>IDHEAP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cp:lastModifiedBy>
  <cp:lastPrinted>2018-03-12T08:18:50Z</cp:lastPrinted>
  <dcterms:created xsi:type="dcterms:W3CDTF">2000-06-26T09:18:15Z</dcterms:created>
  <dcterms:modified xsi:type="dcterms:W3CDTF">2018-10-09T12:44:45Z</dcterms:modified>
</cp:coreProperties>
</file>